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Новий фінплан\2020\2020р\"/>
    </mc:Choice>
  </mc:AlternateContent>
  <bookViews>
    <workbookView xWindow="0" yWindow="0" windowWidth="23040" windowHeight="9336" tabRatio="915" firstSheet="10" activeTab="11"/>
  </bookViews>
  <sheets>
    <sheet name="Пояснювальна записка" sheetId="26" r:id="rId1"/>
    <sheet name="Осн. фін. пок." sheetId="14" r:id="rId2"/>
    <sheet name="I. Фін результат" sheetId="2" r:id="rId3"/>
    <sheet name="Розшифровка фінрезультати" sheetId="21" r:id="rId4"/>
    <sheet name="ІІ. Розр. з бюджетом" sheetId="19" r:id="rId5"/>
    <sheet name="Розшифровка з розр з бюджет" sheetId="25" state="hidden" r:id="rId6"/>
    <sheet name="ІІІ. Рух грош. коштів" sheetId="18" r:id="rId7"/>
    <sheet name="Розшифровка до Руху" sheetId="22" r:id="rId8"/>
    <sheet name="IV. Кап. інвестиції" sheetId="3" r:id="rId9"/>
    <sheet name="Розшифровка до капвидатків" sheetId="23" r:id="rId10"/>
    <sheet name=" V. Коефіцієнти" sheetId="11" r:id="rId11"/>
    <sheet name="6.1. Інша інфо_1" sheetId="10" r:id="rId12"/>
    <sheet name="6.2. Інша інфо_2" sheetId="9" r:id="rId13"/>
    <sheet name="VII Статутн. капіт" sheetId="20" r:id="rId14"/>
    <sheet name="Розшифровка до Статутного" sheetId="24"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123Graph_XGRAPH3" hidden="1">[1]GDP!#REF!</definedName>
    <definedName name="_xlnm._FilterDatabase" localSheetId="9" hidden="1">'Розшифровка до капвидатків'!$A$10:$G$10</definedName>
    <definedName name="aa">'[2]1993'!$A$1:$IV$3,'[2]1993'!$A$1:$A$65536</definedName>
    <definedName name="ad">'[3]МТР Газ України'!$B$1</definedName>
    <definedName name="as">'[4]МТР Газ України'!$B$1</definedName>
    <definedName name="asdf">[5]Inform!$E$6</definedName>
    <definedName name="asdfg">[5]Inform!$F$2</definedName>
    <definedName name="BuiltIn_Print_Area___1___1">#REF!</definedName>
    <definedName name="ClDate">[6]Inform!$E$6</definedName>
    <definedName name="ClDate_21">[7]Inform!$E$6</definedName>
    <definedName name="ClDate_25">[7]Inform!$E$6</definedName>
    <definedName name="ClDate_6">[8]Inform!$E$6</definedName>
    <definedName name="CompName">[6]Inform!$F$2</definedName>
    <definedName name="CompName_21">[7]Inform!$F$2</definedName>
    <definedName name="CompName_25">[7]Inform!$F$2</definedName>
    <definedName name="CompName_6">[8]Inform!$F$2</definedName>
    <definedName name="CompNameE">[6]Inform!$G$2</definedName>
    <definedName name="CompNameE_21">[7]Inform!$G$2</definedName>
    <definedName name="CompNameE_25">[7]Inform!$G$2</definedName>
    <definedName name="CompNameE_6">[8]Inform!$G$2</definedName>
    <definedName name="Cost_Category_National_ID">#REF!</definedName>
    <definedName name="Cе511">#REF!</definedName>
    <definedName name="d">'[9]МТР Газ України'!$B$4</definedName>
    <definedName name="dCPIb">[10]попер_роз!#REF!</definedName>
    <definedName name="dPPIb">[10]попер_роз!#REF!</definedName>
    <definedName name="ds">'[11]7  Інші витрати'!#REF!</definedName>
    <definedName name="Fact_Type_ID">#REF!</definedName>
    <definedName name="G">'[12]МТР Газ України'!$B$1</definedName>
    <definedName name="ij1sssss">'[13]7  Інші витрати'!#REF!</definedName>
    <definedName name="LastItem">[14]Лист1!$A$1</definedName>
    <definedName name="Load">'[15]МТР Газ України'!$B$4</definedName>
    <definedName name="Load_ID">'[16]МТР Газ України'!$B$4</definedName>
    <definedName name="Load_ID_10">'[17]7  Інші витрати'!#REF!</definedName>
    <definedName name="Load_ID_11">'[18]МТР Газ України'!$B$4</definedName>
    <definedName name="Load_ID_12">'[18]МТР Газ України'!$B$4</definedName>
    <definedName name="Load_ID_13">'[18]МТР Газ України'!$B$4</definedName>
    <definedName name="Load_ID_14">'[18]МТР Газ України'!$B$4</definedName>
    <definedName name="Load_ID_15">'[18]МТР Газ України'!$B$4</definedName>
    <definedName name="Load_ID_16">'[18]МТР Газ України'!$B$4</definedName>
    <definedName name="Load_ID_17">'[18]МТР Газ України'!$B$4</definedName>
    <definedName name="Load_ID_18">'[19]МТР Газ України'!$B$4</definedName>
    <definedName name="Load_ID_19">'[20]МТР Газ України'!$B$4</definedName>
    <definedName name="Load_ID_20">'[19]МТР Газ України'!$B$4</definedName>
    <definedName name="Load_ID_200">'[15]МТР Газ України'!$B$4</definedName>
    <definedName name="Load_ID_21">'[21]МТР Газ України'!$B$4</definedName>
    <definedName name="Load_ID_23">'[20]МТР Газ України'!$B$4</definedName>
    <definedName name="Load_ID_25">'[21]МТР Газ України'!$B$4</definedName>
    <definedName name="Load_ID_542">'[22]МТР Газ України'!$B$4</definedName>
    <definedName name="Load_ID_6">'[18]МТР Газ України'!$B$4</definedName>
    <definedName name="OpDate">[6]Inform!$E$5</definedName>
    <definedName name="OpDate_21">[7]Inform!$E$5</definedName>
    <definedName name="OpDate_25">[7]Inform!$E$5</definedName>
    <definedName name="OpDate_6">[8]Inform!$E$5</definedName>
    <definedName name="QR">[23]Inform!$E$5</definedName>
    <definedName name="qw">[5]Inform!$E$5</definedName>
    <definedName name="qwert">[5]Inform!$G$2</definedName>
    <definedName name="qwerty">'[4]МТР Газ України'!$B$4</definedName>
    <definedName name="ShowFil">[14]!ShowFil</definedName>
    <definedName name="SU_ID">#REF!</definedName>
    <definedName name="Time_ID">'[16]МТР Газ України'!$B$1</definedName>
    <definedName name="Time_ID_10">'[17]7  Інші витрати'!#REF!</definedName>
    <definedName name="Time_ID_11">'[18]МТР Газ України'!$B$1</definedName>
    <definedName name="Time_ID_12">'[18]МТР Газ України'!$B$1</definedName>
    <definedName name="Time_ID_13">'[18]МТР Газ України'!$B$1</definedName>
    <definedName name="Time_ID_14">'[18]МТР Газ України'!$B$1</definedName>
    <definedName name="Time_ID_15">'[18]МТР Газ України'!$B$1</definedName>
    <definedName name="Time_ID_16">'[18]МТР Газ України'!$B$1</definedName>
    <definedName name="Time_ID_17">'[18]МТР Газ України'!$B$1</definedName>
    <definedName name="Time_ID_18">'[19]МТР Газ України'!$B$1</definedName>
    <definedName name="Time_ID_19">'[20]МТР Газ України'!$B$1</definedName>
    <definedName name="Time_ID_20">'[19]МТР Газ України'!$B$1</definedName>
    <definedName name="Time_ID_21">'[21]МТР Газ України'!$B$1</definedName>
    <definedName name="Time_ID_23">'[20]МТР Газ України'!$B$1</definedName>
    <definedName name="Time_ID_25">'[21]МТР Газ України'!$B$1</definedName>
    <definedName name="Time_ID_6">'[18]МТР Газ України'!$B$1</definedName>
    <definedName name="Time_ID0">'[16]МТР Газ України'!$F$1</definedName>
    <definedName name="Time_ID0_10">'[17]7  Інші витрати'!#REF!</definedName>
    <definedName name="Time_ID0_11">'[18]МТР Газ України'!$F$1</definedName>
    <definedName name="Time_ID0_12">'[18]МТР Газ України'!$F$1</definedName>
    <definedName name="Time_ID0_13">'[18]МТР Газ України'!$F$1</definedName>
    <definedName name="Time_ID0_14">'[18]МТР Газ України'!$F$1</definedName>
    <definedName name="Time_ID0_15">'[18]МТР Газ України'!$F$1</definedName>
    <definedName name="Time_ID0_16">'[18]МТР Газ України'!$F$1</definedName>
    <definedName name="Time_ID0_17">'[18]МТР Газ України'!$F$1</definedName>
    <definedName name="Time_ID0_18">'[19]МТР Газ України'!$F$1</definedName>
    <definedName name="Time_ID0_19">'[20]МТР Газ України'!$F$1</definedName>
    <definedName name="Time_ID0_20">'[19]МТР Газ України'!$F$1</definedName>
    <definedName name="Time_ID0_21">'[21]МТР Газ України'!$F$1</definedName>
    <definedName name="Time_ID0_23">'[20]МТР Газ України'!$F$1</definedName>
    <definedName name="Time_ID0_25">'[21]МТР Газ України'!$F$1</definedName>
    <definedName name="Time_ID0_6">'[18]МТР Газ України'!$F$1</definedName>
    <definedName name="ttttttt">#REF!</definedName>
    <definedName name="Unit">[6]Inform!$E$38</definedName>
    <definedName name="Unit_21">[7]Inform!$E$38</definedName>
    <definedName name="Unit_25">[7]Inform!$E$38</definedName>
    <definedName name="Unit_6">[8]Inform!$E$38</definedName>
    <definedName name="WQER">'[24]МТР Газ України'!$B$4</definedName>
    <definedName name="wr">'[24]МТР Газ України'!$B$4</definedName>
    <definedName name="yyyy">#REF!</definedName>
    <definedName name="zx">'[4]МТР Газ України'!$F$1</definedName>
    <definedName name="zxc">[5]Inform!$E$38</definedName>
    <definedName name="а">'[13]7  Інші витрати'!#REF!</definedName>
    <definedName name="ав">#REF!</definedName>
    <definedName name="аен">'[24]МТР Газ України'!$B$4</definedName>
    <definedName name="_xlnm.Database">'[25]Ener '!$A$1:$G$2645</definedName>
    <definedName name="в">'[26]МТР Газ України'!$F$1</definedName>
    <definedName name="ватт">'[27]БАЗА  '!#REF!</definedName>
    <definedName name="Д">'[15]МТР Газ України'!$B$4</definedName>
    <definedName name="е">#REF!</definedName>
    <definedName name="є">#REF!</definedName>
    <definedName name="_xlnm.Print_Titles" localSheetId="10">' V. Коефіцієнти'!$5:$5</definedName>
    <definedName name="_xlnm.Print_Titles" localSheetId="2">'I. Фін результат'!$4:$6</definedName>
    <definedName name="_xlnm.Print_Titles" localSheetId="4">'ІІ. Розр. з бюджетом'!$4:$6</definedName>
    <definedName name="_xlnm.Print_Titles" localSheetId="6">'ІІІ. Рух грош. коштів'!$4:$6</definedName>
    <definedName name="_xlnm.Print_Titles" localSheetId="1">'Осн. фін. пок.'!$21:$23</definedName>
    <definedName name="Заголовки_для_печати_МИ">'[28]1993'!$A$1:$IV$3,'[28]1993'!$A$1:$A$65536</definedName>
    <definedName name="йуц">#REF!</definedName>
    <definedName name="йцу">#REF!</definedName>
    <definedName name="йцуйй">#REF!</definedName>
    <definedName name="йцукц">'[29]7  Інші витрати'!#REF!</definedName>
    <definedName name="і">[30]Inform!$F$2</definedName>
    <definedName name="ів">#REF!</definedName>
    <definedName name="ів___0">#REF!</definedName>
    <definedName name="ів_22">#REF!</definedName>
    <definedName name="ів_26">#REF!</definedName>
    <definedName name="іваіа">'[29]7  Інші витрати'!#REF!</definedName>
    <definedName name="іваф">#REF!</definedName>
    <definedName name="івів">'[12]МТР Газ України'!$B$1</definedName>
    <definedName name="іцу">[23]Inform!$G$2</definedName>
    <definedName name="КЕ">#REF!</definedName>
    <definedName name="КЕ___0">#REF!</definedName>
    <definedName name="КЕ_22">#REF!</definedName>
    <definedName name="КЕ_26">#REF!</definedName>
    <definedName name="кен">#REF!</definedName>
    <definedName name="л">#REF!</definedName>
    <definedName name="_xlnm.Print_Area" localSheetId="10">' V. Коефіцієнти'!$A$1:$H$24</definedName>
    <definedName name="_xlnm.Print_Area" localSheetId="11">'6.1. Інша інфо_1'!$A$1:$O$76</definedName>
    <definedName name="_xlnm.Print_Area" localSheetId="12">'6.2. Інша інфо_2'!$A$1:$AF$83</definedName>
    <definedName name="_xlnm.Print_Area" localSheetId="2">'I. Фін результат'!$A$1:$I$100</definedName>
    <definedName name="_xlnm.Print_Area" localSheetId="8">'IV. Кап. інвестиції'!$A$1:$H$18</definedName>
    <definedName name="_xlnm.Print_Area" localSheetId="13">'VII Статутн. капіт'!$A$1:$H$18</definedName>
    <definedName name="_xlnm.Print_Area" localSheetId="4">'ІІ. Розр. з бюджетом'!$A$1:$H$48</definedName>
    <definedName name="_xlnm.Print_Area" localSheetId="6">'ІІІ. Рух грош. коштів'!$A$1:$H$72</definedName>
    <definedName name="_xlnm.Print_Area" localSheetId="1">'Осн. фін. пок.'!$A$1:$H$130</definedName>
    <definedName name="_xlnm.Print_Area" localSheetId="0">'Пояснювальна записка'!$A$1:$H$152</definedName>
    <definedName name="_xlnm.Print_Area" localSheetId="9">'Розшифровка до капвидатків'!$A$1:$G$87</definedName>
    <definedName name="_xlnm.Print_Area" localSheetId="7">'Розшифровка до Руху'!$A$1:$H$165</definedName>
    <definedName name="_xlnm.Print_Area" localSheetId="14">'Розшифровка до Статутного'!$A$1:$G$37</definedName>
    <definedName name="_xlnm.Print_Area" localSheetId="5">'Розшифровка з розр з бюджет'!$A$1:$G$28</definedName>
    <definedName name="_xlnm.Print_Area" localSheetId="3">'Розшифровка фінрезультати'!$A$1:$I$104</definedName>
    <definedName name="п">'[13]7  Інші витрати'!#REF!</definedName>
    <definedName name="пдв">'[15]МТР Газ України'!$B$4</definedName>
    <definedName name="пдв_утг">'[15]МТР Газ України'!$F$1</definedName>
    <definedName name="План">#REF!</definedName>
    <definedName name="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#REF!</definedName>
    <definedName name="ппп">[31]Inform!$E$6</definedName>
    <definedName name="р">#REF!</definedName>
    <definedName name="т">[32]Inform!$E$6</definedName>
    <definedName name="тариф">[33]Inform!$G$2</definedName>
    <definedName name="уйцукйцуйу">#REF!</definedName>
    <definedName name="уке">[34]Inform!$G$2</definedName>
    <definedName name="УТГ">'[15]МТР Газ України'!$B$4</definedName>
    <definedName name="фів">'[24]МТР Газ України'!$B$4</definedName>
    <definedName name="фіваіф">'[29]7  Інші витрати'!#REF!</definedName>
    <definedName name="фф">'[26]МТР Газ України'!$F$1</definedName>
    <definedName name="ц">'[13]7  Інші витрати'!#REF!</definedName>
    <definedName name="ччч">'[35]БАЗА  '!#REF!</definedName>
    <definedName name="ш">#REF!</definedName>
  </definedNames>
  <calcPr calcId="152511"/>
</workbook>
</file>

<file path=xl/calcChain.xml><?xml version="1.0" encoding="utf-8"?>
<calcChain xmlns="http://schemas.openxmlformats.org/spreadsheetml/2006/main">
  <c r="G29" i="2" l="1"/>
  <c r="F85" i="14" l="1"/>
  <c r="E85" i="14"/>
  <c r="F82" i="14"/>
  <c r="E82" i="14"/>
  <c r="AF56" i="9" l="1"/>
  <c r="AF47" i="9"/>
  <c r="AF34" i="9"/>
  <c r="AF32" i="9"/>
  <c r="N47" i="9"/>
  <c r="O47" i="9"/>
  <c r="P47" i="9"/>
  <c r="Q47" i="9"/>
  <c r="R47" i="9"/>
  <c r="S47" i="9"/>
  <c r="T47" i="9"/>
  <c r="U47" i="9"/>
  <c r="V47" i="9"/>
  <c r="W47" i="9"/>
  <c r="X47" i="9"/>
  <c r="Y47" i="9"/>
  <c r="Z47" i="9"/>
  <c r="AA47" i="9"/>
  <c r="AB47" i="9"/>
  <c r="AC47" i="9"/>
  <c r="AD47" i="9"/>
  <c r="AE47" i="9"/>
  <c r="M47" i="9"/>
  <c r="N34" i="9"/>
  <c r="P34" i="9"/>
  <c r="Q34" i="9"/>
  <c r="R34" i="9"/>
  <c r="U34" i="9"/>
  <c r="V34" i="9"/>
  <c r="X34" i="9"/>
  <c r="Y34" i="9"/>
  <c r="Z34" i="9"/>
  <c r="AB34" i="9"/>
  <c r="M34" i="9"/>
  <c r="F114" i="14" l="1"/>
  <c r="F113" i="14" s="1"/>
  <c r="F39" i="21"/>
  <c r="J71" i="23"/>
  <c r="F73" i="23"/>
  <c r="F72" i="23"/>
  <c r="J10" i="22"/>
  <c r="G8" i="22"/>
  <c r="G19" i="22"/>
  <c r="G22" i="22" l="1"/>
  <c r="G15" i="18"/>
  <c r="G16" i="18"/>
  <c r="G66" i="18"/>
  <c r="G30" i="18"/>
  <c r="G24" i="18"/>
  <c r="G35" i="2" l="1"/>
  <c r="G36" i="2"/>
  <c r="G30" i="2"/>
  <c r="G101" i="14"/>
  <c r="H101" i="14"/>
  <c r="G104" i="14"/>
  <c r="H104" i="14"/>
  <c r="G105" i="14"/>
  <c r="H105" i="14"/>
  <c r="D57" i="18" l="1"/>
  <c r="M40" i="10"/>
  <c r="M35" i="10"/>
  <c r="M34" i="10"/>
  <c r="M36" i="10"/>
  <c r="J40" i="10"/>
  <c r="J34" i="10"/>
  <c r="J35" i="10"/>
  <c r="L23" i="10"/>
  <c r="L24" i="10"/>
  <c r="L25" i="10"/>
  <c r="F18" i="23" l="1"/>
  <c r="F20" i="23"/>
  <c r="F43" i="23"/>
  <c r="G43" i="23"/>
  <c r="F41" i="23"/>
  <c r="G41" i="23"/>
  <c r="F28" i="23"/>
  <c r="F44" i="23"/>
  <c r="F30" i="23"/>
  <c r="F31" i="23"/>
  <c r="F61" i="23"/>
  <c r="F33" i="23"/>
  <c r="F34" i="23"/>
  <c r="F22" i="23"/>
  <c r="G22" i="23"/>
  <c r="F29" i="23"/>
  <c r="F37" i="23"/>
  <c r="F46" i="23"/>
  <c r="F24" i="23"/>
  <c r="F53" i="23"/>
  <c r="F49" i="23"/>
  <c r="F39" i="23"/>
  <c r="F32" i="23"/>
  <c r="F42" i="23"/>
  <c r="F25" i="23"/>
  <c r="F50" i="23"/>
  <c r="G50" i="23"/>
  <c r="F36" i="23"/>
  <c r="F55" i="23"/>
  <c r="F48" i="23"/>
  <c r="F51" i="23"/>
  <c r="F27" i="23"/>
  <c r="F35" i="23"/>
  <c r="G35" i="23"/>
  <c r="F11" i="23"/>
  <c r="F17" i="23"/>
  <c r="F14" i="23"/>
  <c r="F21" i="23"/>
  <c r="F57" i="23"/>
  <c r="F58" i="23"/>
  <c r="F26" i="23"/>
  <c r="G26" i="23"/>
  <c r="F60" i="23"/>
  <c r="G60" i="23"/>
  <c r="F47" i="23"/>
  <c r="F62" i="23"/>
  <c r="F63" i="23"/>
  <c r="F65" i="23"/>
  <c r="F66" i="23"/>
  <c r="F67" i="23"/>
  <c r="G67" i="23"/>
  <c r="F68" i="23"/>
  <c r="F69" i="23"/>
  <c r="F70" i="23"/>
  <c r="F71" i="23"/>
  <c r="G71" i="23"/>
  <c r="G73" i="23"/>
  <c r="F74" i="23"/>
  <c r="G74" i="23"/>
  <c r="F75" i="23"/>
  <c r="F76" i="23"/>
  <c r="F77" i="23"/>
  <c r="G77" i="23"/>
  <c r="F78" i="23"/>
  <c r="G78" i="23"/>
  <c r="F79" i="23"/>
  <c r="G79" i="23"/>
  <c r="F80" i="23"/>
  <c r="F81" i="23"/>
  <c r="F82" i="23"/>
  <c r="G19" i="23"/>
  <c r="F19" i="23"/>
  <c r="I23" i="10"/>
  <c r="D124" i="14"/>
  <c r="G80" i="21"/>
  <c r="G81" i="21"/>
  <c r="G55" i="21"/>
  <c r="H31" i="21"/>
  <c r="H32" i="21"/>
  <c r="G47" i="22"/>
  <c r="H47" i="22"/>
  <c r="G48" i="22"/>
  <c r="H48" i="22"/>
  <c r="G49" i="22"/>
  <c r="H49" i="22"/>
  <c r="G50" i="22"/>
  <c r="H50" i="22"/>
  <c r="G51" i="22"/>
  <c r="G53" i="22"/>
  <c r="H53" i="22"/>
  <c r="G54" i="22"/>
  <c r="H54" i="22"/>
  <c r="G55" i="22"/>
  <c r="G56" i="22"/>
  <c r="H56" i="22"/>
  <c r="G57" i="22"/>
  <c r="G58" i="22"/>
  <c r="H58" i="22"/>
  <c r="G59" i="22"/>
  <c r="G60" i="22"/>
  <c r="H60" i="22"/>
  <c r="G61" i="22"/>
  <c r="H61" i="22"/>
  <c r="G63" i="22"/>
  <c r="H63" i="22"/>
  <c r="G64" i="22"/>
  <c r="H64" i="22"/>
  <c r="G65" i="22"/>
  <c r="G66" i="22"/>
  <c r="G67" i="22"/>
  <c r="G68" i="22"/>
  <c r="G69" i="22"/>
  <c r="G70" i="22"/>
  <c r="G71" i="22"/>
  <c r="G72" i="22"/>
  <c r="G73" i="22"/>
  <c r="G76" i="22"/>
  <c r="G89" i="22"/>
  <c r="G121" i="22"/>
  <c r="G125" i="22"/>
  <c r="G81" i="22"/>
  <c r="G119" i="22"/>
  <c r="G83" i="22"/>
  <c r="G107" i="22"/>
  <c r="G85" i="22"/>
  <c r="G78" i="22"/>
  <c r="G87" i="22"/>
  <c r="G111" i="22"/>
  <c r="G110" i="22"/>
  <c r="H110" i="22"/>
  <c r="G108" i="22"/>
  <c r="H108" i="22"/>
  <c r="G91" i="22"/>
  <c r="G86" i="22"/>
  <c r="H86" i="22"/>
  <c r="G93" i="22"/>
  <c r="G94" i="22"/>
  <c r="G123" i="22"/>
  <c r="G113" i="22"/>
  <c r="G97" i="22"/>
  <c r="G98" i="22"/>
  <c r="G99" i="22"/>
  <c r="G116" i="22"/>
  <c r="G101" i="22"/>
  <c r="G105" i="22"/>
  <c r="G79" i="22"/>
  <c r="G100" i="22"/>
  <c r="G109" i="22"/>
  <c r="G103" i="22"/>
  <c r="G88" i="22"/>
  <c r="H88" i="22"/>
  <c r="G115" i="22"/>
  <c r="G120" i="22"/>
  <c r="G126" i="22"/>
  <c r="H126" i="22"/>
  <c r="G117" i="22"/>
  <c r="H117" i="22"/>
  <c r="G112" i="22"/>
  <c r="G106" i="22"/>
  <c r="G102" i="22"/>
  <c r="H102" i="22"/>
  <c r="G84" i="22"/>
  <c r="G124" i="22"/>
  <c r="G118" i="22"/>
  <c r="G96" i="22"/>
  <c r="G90" i="22"/>
  <c r="G92" i="22"/>
  <c r="H92" i="22"/>
  <c r="G104" i="22"/>
  <c r="G122" i="22"/>
  <c r="G80" i="22"/>
  <c r="G82" i="22"/>
  <c r="G95" i="22"/>
  <c r="G114" i="22"/>
  <c r="G127" i="22"/>
  <c r="G128" i="22"/>
  <c r="G130" i="22"/>
  <c r="G131" i="22"/>
  <c r="G132" i="22"/>
  <c r="H132" i="22"/>
  <c r="G133" i="22"/>
  <c r="G134" i="22"/>
  <c r="G135" i="22"/>
  <c r="H135" i="22"/>
  <c r="G136" i="22"/>
  <c r="G137" i="22"/>
  <c r="G138" i="22"/>
  <c r="G139" i="22"/>
  <c r="G140" i="22"/>
  <c r="G142" i="22"/>
  <c r="H142" i="22"/>
  <c r="G143" i="22"/>
  <c r="H143" i="22"/>
  <c r="G144" i="22"/>
  <c r="G145" i="22"/>
  <c r="H145" i="22"/>
  <c r="G146" i="22"/>
  <c r="G147" i="22"/>
  <c r="G148" i="22"/>
  <c r="H148" i="22"/>
  <c r="G149" i="22"/>
  <c r="H149" i="22"/>
  <c r="G150" i="22"/>
  <c r="G151" i="22"/>
  <c r="G152" i="22"/>
  <c r="G153" i="22"/>
  <c r="G154" i="22"/>
  <c r="H154" i="22"/>
  <c r="G155" i="22"/>
  <c r="H155" i="22"/>
  <c r="G156" i="22"/>
  <c r="G157" i="22"/>
  <c r="H157" i="22"/>
  <c r="G158" i="22"/>
  <c r="H158" i="22"/>
  <c r="G159" i="22"/>
  <c r="H159" i="22"/>
  <c r="G46" i="22"/>
  <c r="H46" i="22"/>
  <c r="G29" i="18"/>
  <c r="G20" i="18"/>
  <c r="G17" i="18"/>
  <c r="G53" i="18"/>
  <c r="G55" i="18"/>
  <c r="G56" i="18"/>
  <c r="G58" i="18"/>
  <c r="G60" i="18"/>
  <c r="G63" i="18"/>
  <c r="G67" i="18"/>
  <c r="G48" i="18"/>
  <c r="H55" i="18"/>
  <c r="H56" i="18"/>
  <c r="H58" i="18"/>
  <c r="H60" i="18"/>
  <c r="H63" i="18"/>
  <c r="H66" i="18"/>
  <c r="H12" i="18"/>
  <c r="H14" i="18"/>
  <c r="H17" i="18"/>
  <c r="H19" i="18"/>
  <c r="H20" i="18"/>
  <c r="H23" i="18"/>
  <c r="H24" i="18"/>
  <c r="H26" i="18"/>
  <c r="H29" i="18"/>
  <c r="H30" i="18"/>
  <c r="H32" i="18"/>
  <c r="H9" i="18"/>
  <c r="H8" i="18"/>
  <c r="F63" i="18"/>
  <c r="F60" i="18"/>
  <c r="F56" i="18"/>
  <c r="F57" i="18"/>
  <c r="G57" i="18" s="1"/>
  <c r="F55" i="18"/>
  <c r="F47" i="18"/>
  <c r="F48" i="18"/>
  <c r="F20" i="18"/>
  <c r="F22" i="18"/>
  <c r="F23" i="18"/>
  <c r="F24" i="18"/>
  <c r="F25" i="18"/>
  <c r="F26" i="18"/>
  <c r="F27" i="18"/>
  <c r="F28" i="18"/>
  <c r="F29" i="18"/>
  <c r="F30" i="18"/>
  <c r="F32" i="18"/>
  <c r="F19" i="18"/>
  <c r="F10" i="18"/>
  <c r="F11" i="18"/>
  <c r="F12" i="18"/>
  <c r="F13" i="18"/>
  <c r="F14" i="18"/>
  <c r="F15" i="18"/>
  <c r="F16" i="18"/>
  <c r="F17" i="18"/>
  <c r="F9" i="18"/>
  <c r="F8" i="18"/>
  <c r="D58" i="18"/>
  <c r="F58" i="18" s="1"/>
  <c r="F29" i="22"/>
  <c r="H57" i="18" l="1"/>
  <c r="F19" i="22"/>
  <c r="G100" i="26" l="1"/>
  <c r="B24" i="26"/>
  <c r="B53" i="26"/>
  <c r="C53" i="26"/>
  <c r="D53" i="26"/>
  <c r="G53" i="26" s="1"/>
  <c r="B54" i="26"/>
  <c r="C54" i="26"/>
  <c r="H54" i="26" s="1"/>
  <c r="D54" i="26"/>
  <c r="B55" i="26"/>
  <c r="C55" i="26"/>
  <c r="D55" i="26"/>
  <c r="B56" i="26"/>
  <c r="C56" i="26"/>
  <c r="D56" i="26"/>
  <c r="E56" i="26" s="1"/>
  <c r="B57" i="26"/>
  <c r="C57" i="26"/>
  <c r="D57" i="26"/>
  <c r="E57" i="26" s="1"/>
  <c r="B58" i="26"/>
  <c r="C58" i="26"/>
  <c r="G58" i="26" s="1"/>
  <c r="D58" i="26"/>
  <c r="F58" i="26" s="1"/>
  <c r="B59" i="26"/>
  <c r="C59" i="26"/>
  <c r="D59" i="26"/>
  <c r="B60" i="26"/>
  <c r="C60" i="26"/>
  <c r="D60" i="26"/>
  <c r="B61" i="26"/>
  <c r="C61" i="26"/>
  <c r="D61" i="26"/>
  <c r="E61" i="26" s="1"/>
  <c r="B62" i="26"/>
  <c r="C62" i="26"/>
  <c r="G62" i="26" s="1"/>
  <c r="D62" i="26"/>
  <c r="F62" i="26" s="1"/>
  <c r="B63" i="26"/>
  <c r="C63" i="26"/>
  <c r="D63" i="26"/>
  <c r="F63" i="26" s="1"/>
  <c r="C52" i="26"/>
  <c r="D52" i="26"/>
  <c r="G52" i="26" s="1"/>
  <c r="E62" i="26"/>
  <c r="F53" i="26"/>
  <c r="F56" i="26"/>
  <c r="E58" i="26"/>
  <c r="E60" i="26"/>
  <c r="F61" i="26"/>
  <c r="B52" i="26"/>
  <c r="E53" i="26"/>
  <c r="E54" i="26"/>
  <c r="G56" i="26"/>
  <c r="G59" i="26"/>
  <c r="F60" i="26"/>
  <c r="H60" i="26"/>
  <c r="C50" i="26"/>
  <c r="D50" i="26"/>
  <c r="D49" i="26" s="1"/>
  <c r="B50" i="26"/>
  <c r="B49" i="26" s="1"/>
  <c r="B33" i="26"/>
  <c r="B34" i="26"/>
  <c r="B35" i="26"/>
  <c r="B36" i="26"/>
  <c r="B37" i="26"/>
  <c r="B38" i="26"/>
  <c r="B39" i="26"/>
  <c r="B40" i="26"/>
  <c r="B41" i="26"/>
  <c r="B42" i="26"/>
  <c r="B43" i="26"/>
  <c r="B44" i="26"/>
  <c r="B45" i="26"/>
  <c r="B46" i="26"/>
  <c r="B47" i="26"/>
  <c r="B48" i="26"/>
  <c r="B32" i="26"/>
  <c r="C33" i="26"/>
  <c r="C34" i="26"/>
  <c r="C35" i="26"/>
  <c r="C36" i="26"/>
  <c r="C37" i="26"/>
  <c r="C38" i="26"/>
  <c r="C39" i="26"/>
  <c r="C40" i="26"/>
  <c r="C41" i="26"/>
  <c r="C42" i="26"/>
  <c r="C43" i="26"/>
  <c r="C44" i="26"/>
  <c r="C45" i="26"/>
  <c r="C46" i="26"/>
  <c r="C47" i="26"/>
  <c r="C48" i="26"/>
  <c r="C32" i="26"/>
  <c r="D33" i="26"/>
  <c r="F33" i="26" s="1"/>
  <c r="D34" i="26"/>
  <c r="D35" i="26"/>
  <c r="E35" i="26" s="1"/>
  <c r="D36" i="26"/>
  <c r="E36" i="26" s="1"/>
  <c r="D37" i="26"/>
  <c r="F37" i="26" s="1"/>
  <c r="D38" i="26"/>
  <c r="F38" i="26" s="1"/>
  <c r="D39" i="26"/>
  <c r="F39" i="26" s="1"/>
  <c r="D40" i="26"/>
  <c r="F40" i="26" s="1"/>
  <c r="D41" i="26"/>
  <c r="G41" i="26" s="1"/>
  <c r="D42" i="26"/>
  <c r="D43" i="26"/>
  <c r="G43" i="26" s="1"/>
  <c r="D44" i="26"/>
  <c r="F44" i="26" s="1"/>
  <c r="D45" i="26"/>
  <c r="G45" i="26" s="1"/>
  <c r="D46" i="26"/>
  <c r="D47" i="26"/>
  <c r="G47" i="26" s="1"/>
  <c r="D48" i="26"/>
  <c r="E48" i="26" s="1"/>
  <c r="D32" i="26"/>
  <c r="G32" i="26" s="1"/>
  <c r="C49" i="26"/>
  <c r="H57" i="26" l="1"/>
  <c r="E40" i="26"/>
  <c r="G61" i="26"/>
  <c r="E63" i="26"/>
  <c r="G48" i="26"/>
  <c r="G44" i="26"/>
  <c r="G40" i="26"/>
  <c r="G38" i="26"/>
  <c r="H34" i="26"/>
  <c r="C51" i="26"/>
  <c r="E44" i="26"/>
  <c r="E52" i="26"/>
  <c r="B51" i="26"/>
  <c r="H52" i="26"/>
  <c r="G63" i="26"/>
  <c r="H61" i="26"/>
  <c r="G60" i="26"/>
  <c r="G57" i="26"/>
  <c r="G55" i="26"/>
  <c r="G54" i="26"/>
  <c r="H53" i="26"/>
  <c r="D51" i="26"/>
  <c r="H58" i="26"/>
  <c r="H56" i="26"/>
  <c r="G46" i="26"/>
  <c r="G42" i="26"/>
  <c r="G36" i="26"/>
  <c r="G34" i="26"/>
  <c r="E46" i="26"/>
  <c r="E42" i="26"/>
  <c r="E38" i="26"/>
  <c r="E34" i="26"/>
  <c r="C31" i="26"/>
  <c r="B31" i="26"/>
  <c r="F32" i="26"/>
  <c r="F31" i="26" s="1"/>
  <c r="H32" i="26"/>
  <c r="H47" i="26"/>
  <c r="E47" i="26"/>
  <c r="E45" i="26"/>
  <c r="E43" i="26"/>
  <c r="E41" i="26"/>
  <c r="G39" i="26"/>
  <c r="E39" i="26"/>
  <c r="G37" i="26"/>
  <c r="E37" i="26"/>
  <c r="G35" i="26"/>
  <c r="G33" i="26"/>
  <c r="E33" i="26"/>
  <c r="E50" i="26"/>
  <c r="E49" i="26" s="1"/>
  <c r="G50" i="26"/>
  <c r="G49" i="26" s="1"/>
  <c r="D31" i="26"/>
  <c r="E32" i="26"/>
  <c r="H48" i="26"/>
  <c r="H44" i="26"/>
  <c r="H40" i="26"/>
  <c r="H39" i="26"/>
  <c r="H38" i="26"/>
  <c r="H37" i="26"/>
  <c r="H35" i="26"/>
  <c r="H33" i="26"/>
  <c r="F50" i="26"/>
  <c r="F49" i="26" s="1"/>
  <c r="H50" i="26"/>
  <c r="H49" i="26" s="1"/>
  <c r="E59" i="26"/>
  <c r="E55" i="26"/>
  <c r="F52" i="26"/>
  <c r="B23" i="26" l="1"/>
  <c r="G51" i="26"/>
  <c r="E51" i="26"/>
  <c r="H51" i="26"/>
  <c r="F51" i="26"/>
  <c r="G31" i="26"/>
  <c r="E31" i="26"/>
  <c r="H31" i="26"/>
  <c r="G13" i="24" l="1"/>
  <c r="G16" i="24"/>
  <c r="X53" i="9"/>
  <c r="X54" i="9"/>
  <c r="X55" i="9"/>
  <c r="X52" i="9"/>
  <c r="W48" i="9"/>
  <c r="W49" i="9"/>
  <c r="W40" i="9"/>
  <c r="W44" i="9"/>
  <c r="W36" i="9"/>
  <c r="W37" i="9"/>
  <c r="W42" i="9"/>
  <c r="W43" i="9"/>
  <c r="W35" i="9"/>
  <c r="W39" i="9"/>
  <c r="W38" i="9"/>
  <c r="W41" i="9"/>
  <c r="W34" i="9" l="1"/>
  <c r="F84" i="14"/>
  <c r="F83" i="14"/>
  <c r="F102" i="14"/>
  <c r="F100" i="14"/>
  <c r="F96" i="14"/>
  <c r="F97" i="14"/>
  <c r="F98" i="14"/>
  <c r="F95" i="14"/>
  <c r="F93" i="14"/>
  <c r="E99" i="14"/>
  <c r="C23" i="10"/>
  <c r="G93" i="14" l="1"/>
  <c r="H93" i="14"/>
  <c r="H98" i="14"/>
  <c r="G98" i="14"/>
  <c r="H96" i="14"/>
  <c r="G96" i="14"/>
  <c r="H102" i="14"/>
  <c r="G102" i="14"/>
  <c r="H95" i="14"/>
  <c r="G95" i="14"/>
  <c r="H97" i="14"/>
  <c r="G97" i="14"/>
  <c r="H100" i="14"/>
  <c r="G100" i="14"/>
  <c r="I20" i="10"/>
  <c r="I19" i="10"/>
  <c r="F10" i="3"/>
  <c r="F11" i="3"/>
  <c r="F8" i="3"/>
  <c r="D8" i="3"/>
  <c r="F91" i="2"/>
  <c r="F92" i="2"/>
  <c r="F93" i="2"/>
  <c r="F83" i="2" s="1"/>
  <c r="F94" i="2"/>
  <c r="F90" i="2"/>
  <c r="F77" i="2"/>
  <c r="F11" i="2"/>
  <c r="F12" i="2"/>
  <c r="F13" i="2"/>
  <c r="F14" i="2"/>
  <c r="F15" i="2"/>
  <c r="F16" i="2"/>
  <c r="F20" i="2"/>
  <c r="F21" i="2"/>
  <c r="F22" i="2"/>
  <c r="F23" i="2"/>
  <c r="F24" i="2"/>
  <c r="F25" i="2"/>
  <c r="F26" i="2"/>
  <c r="F27" i="2"/>
  <c r="F28" i="2"/>
  <c r="F29" i="2"/>
  <c r="F30" i="2"/>
  <c r="F31" i="2"/>
  <c r="F32" i="2"/>
  <c r="F33" i="2"/>
  <c r="F34" i="2"/>
  <c r="F35" i="2"/>
  <c r="F36" i="2"/>
  <c r="F37" i="2"/>
  <c r="F38" i="2"/>
  <c r="F41" i="2"/>
  <c r="F42" i="2"/>
  <c r="F43" i="2"/>
  <c r="F44" i="2"/>
  <c r="F45" i="2"/>
  <c r="F46" i="2"/>
  <c r="F10" i="2"/>
  <c r="F8" i="2"/>
  <c r="F84" i="2"/>
  <c r="F85" i="2"/>
  <c r="F86" i="2"/>
  <c r="F87" i="2"/>
  <c r="F95" i="2"/>
  <c r="F16" i="19"/>
  <c r="F8" i="19"/>
  <c r="D37" i="2"/>
  <c r="G27" i="2"/>
  <c r="H16" i="19" l="1"/>
  <c r="G16" i="19"/>
  <c r="F38" i="19"/>
  <c r="G38" i="19" s="1"/>
  <c r="F37" i="19"/>
  <c r="F34" i="19"/>
  <c r="G34" i="19" s="1"/>
  <c r="F31" i="19"/>
  <c r="G31" i="19" s="1"/>
  <c r="F29" i="19"/>
  <c r="G29" i="19" s="1"/>
  <c r="F25" i="19"/>
  <c r="F20" i="19"/>
  <c r="G40" i="10"/>
  <c r="D141" i="26" l="1"/>
  <c r="C141" i="26"/>
  <c r="B141" i="26"/>
  <c r="D140" i="26"/>
  <c r="C140" i="26"/>
  <c r="B140" i="26"/>
  <c r="D139" i="26"/>
  <c r="C139" i="26"/>
  <c r="B139" i="26"/>
  <c r="D138" i="26"/>
  <c r="C138" i="26"/>
  <c r="B138" i="26"/>
  <c r="D137" i="26"/>
  <c r="C137" i="26"/>
  <c r="B137" i="26"/>
  <c r="D136" i="26"/>
  <c r="C136" i="26"/>
  <c r="B136" i="26"/>
  <c r="D135" i="26"/>
  <c r="C135" i="26"/>
  <c r="B135" i="26"/>
  <c r="D134" i="26"/>
  <c r="C134" i="26"/>
  <c r="B134" i="26"/>
  <c r="D133" i="26"/>
  <c r="C133" i="26"/>
  <c r="B133" i="26"/>
  <c r="D132" i="26"/>
  <c r="C132" i="26"/>
  <c r="B132" i="26"/>
  <c r="D103" i="26"/>
  <c r="G103" i="26" s="1"/>
  <c r="D104" i="26"/>
  <c r="D105" i="26"/>
  <c r="C103" i="26"/>
  <c r="C104" i="26"/>
  <c r="C105" i="26"/>
  <c r="C98" i="26"/>
  <c r="D98" i="26"/>
  <c r="B104" i="26"/>
  <c r="B105" i="26"/>
  <c r="B103" i="26"/>
  <c r="F103" i="26" s="1"/>
  <c r="B94" i="26"/>
  <c r="C94" i="26"/>
  <c r="H94" i="26" s="1"/>
  <c r="D94" i="26"/>
  <c r="E94" i="26" s="1"/>
  <c r="F94" i="26"/>
  <c r="E95" i="26"/>
  <c r="F95" i="26"/>
  <c r="G95" i="26"/>
  <c r="H95" i="26"/>
  <c r="E96" i="26"/>
  <c r="F96" i="26"/>
  <c r="G96" i="26"/>
  <c r="H96" i="26"/>
  <c r="E97" i="26"/>
  <c r="F97" i="26"/>
  <c r="G97" i="26"/>
  <c r="H97" i="26"/>
  <c r="B98" i="26"/>
  <c r="B102" i="26" s="1"/>
  <c r="E99" i="26"/>
  <c r="F99" i="26"/>
  <c r="G99" i="26"/>
  <c r="H99" i="26"/>
  <c r="E100" i="26"/>
  <c r="F100" i="26"/>
  <c r="H100" i="26"/>
  <c r="E101" i="26"/>
  <c r="F101" i="26"/>
  <c r="G101" i="26"/>
  <c r="H101" i="26"/>
  <c r="D26" i="26"/>
  <c r="D27" i="26"/>
  <c r="D28" i="26"/>
  <c r="D29" i="26"/>
  <c r="D30" i="26"/>
  <c r="D25" i="26"/>
  <c r="D24" i="26" s="1"/>
  <c r="C26" i="26"/>
  <c r="C27" i="26"/>
  <c r="C28" i="26"/>
  <c r="C29" i="26"/>
  <c r="C30" i="26"/>
  <c r="C25" i="26"/>
  <c r="C24" i="26" s="1"/>
  <c r="C23" i="26" s="1"/>
  <c r="F98" i="26" l="1"/>
  <c r="F105" i="26"/>
  <c r="F104" i="26"/>
  <c r="G104" i="26"/>
  <c r="G24" i="26"/>
  <c r="H24" i="26"/>
  <c r="F24" i="26"/>
  <c r="E24" i="26"/>
  <c r="D23" i="26"/>
  <c r="H104" i="26"/>
  <c r="C102" i="26"/>
  <c r="G105" i="26"/>
  <c r="D102" i="26"/>
  <c r="E102" i="26" s="1"/>
  <c r="H103" i="26"/>
  <c r="E105" i="26"/>
  <c r="E104" i="26"/>
  <c r="H98" i="26"/>
  <c r="E98" i="26"/>
  <c r="H105" i="26"/>
  <c r="E103" i="26"/>
  <c r="G98" i="26"/>
  <c r="G94" i="26"/>
  <c r="F13" i="24"/>
  <c r="F14" i="24"/>
  <c r="F15" i="24"/>
  <c r="F16" i="24"/>
  <c r="F17" i="24"/>
  <c r="F18" i="24"/>
  <c r="F19" i="24"/>
  <c r="F20" i="24"/>
  <c r="F21" i="24"/>
  <c r="F22" i="24"/>
  <c r="F23" i="24"/>
  <c r="F24" i="24"/>
  <c r="F25" i="24"/>
  <c r="F26" i="24"/>
  <c r="F27" i="24"/>
  <c r="F28" i="24"/>
  <c r="F29" i="24"/>
  <c r="R11" i="9"/>
  <c r="X11" i="9"/>
  <c r="U11" i="9"/>
  <c r="AD7" i="9"/>
  <c r="AD8" i="9"/>
  <c r="AA7" i="9"/>
  <c r="AA8" i="9"/>
  <c r="AD50" i="9"/>
  <c r="T70" i="9"/>
  <c r="R70" i="9"/>
  <c r="P70" i="9"/>
  <c r="L70" i="9"/>
  <c r="J70" i="9"/>
  <c r="H70" i="9"/>
  <c r="F70" i="9"/>
  <c r="N69" i="9"/>
  <c r="N70" i="9" s="1"/>
  <c r="AD55" i="9"/>
  <c r="AC55" i="9"/>
  <c r="AA55" i="9"/>
  <c r="W55" i="9"/>
  <c r="S55" i="9"/>
  <c r="O55" i="9"/>
  <c r="AD54" i="9"/>
  <c r="AC54" i="9"/>
  <c r="AA54" i="9"/>
  <c r="W54" i="9"/>
  <c r="S54" i="9"/>
  <c r="O54" i="9"/>
  <c r="AD53" i="9"/>
  <c r="AC53" i="9"/>
  <c r="AA53" i="9"/>
  <c r="W53" i="9"/>
  <c r="S53" i="9"/>
  <c r="O53" i="9"/>
  <c r="AD52" i="9"/>
  <c r="AC52" i="9"/>
  <c r="AA52" i="9"/>
  <c r="AA56" i="9" s="1"/>
  <c r="W52" i="9"/>
  <c r="S52" i="9"/>
  <c r="O52" i="9"/>
  <c r="O56" i="9" s="1"/>
  <c r="Z51" i="9"/>
  <c r="Y51" i="9"/>
  <c r="V51" i="9"/>
  <c r="U51" i="9"/>
  <c r="R51" i="9"/>
  <c r="Q51" i="9"/>
  <c r="N51" i="9"/>
  <c r="AD51" i="9" s="1"/>
  <c r="M51" i="9"/>
  <c r="AD49" i="9"/>
  <c r="AC49" i="9"/>
  <c r="AD48" i="9"/>
  <c r="AC48" i="9"/>
  <c r="S48" i="9"/>
  <c r="AC50" i="9"/>
  <c r="AE50" i="9" s="1"/>
  <c r="AA50" i="9"/>
  <c r="W50" i="9"/>
  <c r="T50" i="9"/>
  <c r="S50" i="9"/>
  <c r="O50" i="9"/>
  <c r="AD46" i="9"/>
  <c r="AD45" i="9" s="1"/>
  <c r="AC46" i="9"/>
  <c r="W46" i="9"/>
  <c r="S46" i="9"/>
  <c r="O46" i="9"/>
  <c r="V45" i="9"/>
  <c r="U45" i="9"/>
  <c r="R45" i="9"/>
  <c r="Q45" i="9"/>
  <c r="N45" i="9"/>
  <c r="M45" i="9"/>
  <c r="AD41" i="9"/>
  <c r="AC41" i="9"/>
  <c r="S41" i="9"/>
  <c r="O41" i="9"/>
  <c r="AD38" i="9"/>
  <c r="AC38" i="9"/>
  <c r="AA38" i="9"/>
  <c r="AA34" i="9" s="1"/>
  <c r="T38" i="9"/>
  <c r="T34" i="9" s="1"/>
  <c r="S38" i="9"/>
  <c r="S34" i="9" s="1"/>
  <c r="O38" i="9"/>
  <c r="O34" i="9" s="1"/>
  <c r="AD39" i="9"/>
  <c r="AC39" i="9"/>
  <c r="AD35" i="9"/>
  <c r="AC35" i="9"/>
  <c r="AD43" i="9"/>
  <c r="AC43" i="9"/>
  <c r="AD42" i="9"/>
  <c r="AC42" i="9"/>
  <c r="AD37" i="9"/>
  <c r="AC37" i="9"/>
  <c r="AD36" i="9"/>
  <c r="AC36" i="9"/>
  <c r="AD44" i="9"/>
  <c r="AC44" i="9"/>
  <c r="AD40" i="9"/>
  <c r="AC40" i="9"/>
  <c r="AD33" i="9"/>
  <c r="AC33" i="9"/>
  <c r="AA33" i="9"/>
  <c r="W33" i="9"/>
  <c r="T33" i="9"/>
  <c r="S33" i="9"/>
  <c r="O33" i="9"/>
  <c r="AC32" i="9"/>
  <c r="Z32" i="9"/>
  <c r="Y32" i="9"/>
  <c r="V32" i="9"/>
  <c r="U32" i="9"/>
  <c r="R32" i="9"/>
  <c r="Q32" i="9"/>
  <c r="N32" i="9"/>
  <c r="M32" i="9"/>
  <c r="AD34" i="9" l="1"/>
  <c r="AC34" i="9"/>
  <c r="O32" i="9"/>
  <c r="Q56" i="9"/>
  <c r="E83" i="14" s="1"/>
  <c r="U56" i="9"/>
  <c r="E84" i="14" s="1"/>
  <c r="AE41" i="9"/>
  <c r="S45" i="9"/>
  <c r="W45" i="9"/>
  <c r="AE33" i="9"/>
  <c r="Z56" i="9"/>
  <c r="AE46" i="9"/>
  <c r="AF48" i="9"/>
  <c r="X51" i="9"/>
  <c r="AA51" i="9"/>
  <c r="AE53" i="9"/>
  <c r="AF54" i="9"/>
  <c r="AF55" i="9"/>
  <c r="V56" i="9"/>
  <c r="W32" i="9"/>
  <c r="AA32" i="9"/>
  <c r="AD32" i="9"/>
  <c r="M56" i="9"/>
  <c r="Y56" i="9"/>
  <c r="O45" i="9"/>
  <c r="AC45" i="9"/>
  <c r="AE45" i="9" s="1"/>
  <c r="AF46" i="9"/>
  <c r="AC51" i="9"/>
  <c r="AF51" i="9" s="1"/>
  <c r="AE52" i="9"/>
  <c r="AE55" i="9"/>
  <c r="F102" i="26"/>
  <c r="H23" i="26"/>
  <c r="G23" i="26"/>
  <c r="F23" i="26"/>
  <c r="E23" i="26"/>
  <c r="H102" i="26"/>
  <c r="G102" i="26"/>
  <c r="R56" i="9"/>
  <c r="AF50" i="9"/>
  <c r="AF38" i="9"/>
  <c r="S32" i="9"/>
  <c r="AF33" i="9"/>
  <c r="AE38" i="9"/>
  <c r="AE34" i="9" s="1"/>
  <c r="AF41" i="9"/>
  <c r="X45" i="9"/>
  <c r="O51" i="9"/>
  <c r="W51" i="9"/>
  <c r="AE54" i="9"/>
  <c r="N56" i="9"/>
  <c r="T32" i="9"/>
  <c r="S51" i="9"/>
  <c r="W56" i="9" l="1"/>
  <c r="T56" i="9"/>
  <c r="AE51" i="9"/>
  <c r="X56" i="9"/>
  <c r="AD56" i="9"/>
  <c r="V57" i="9" s="1"/>
  <c r="AF45" i="9"/>
  <c r="AE32" i="9"/>
  <c r="S56" i="9"/>
  <c r="AC56" i="9"/>
  <c r="U57" i="9" s="1"/>
  <c r="N57" i="9" l="1"/>
  <c r="Z57" i="9"/>
  <c r="Q57" i="9"/>
  <c r="R57" i="9"/>
  <c r="AE56" i="9"/>
  <c r="M57" i="9"/>
  <c r="Y57" i="9"/>
  <c r="AD57" i="9" l="1"/>
  <c r="AC57" i="9"/>
  <c r="E64" i="23"/>
  <c r="L69" i="10"/>
  <c r="N10" i="10"/>
  <c r="F25" i="10"/>
  <c r="L65" i="10" l="1"/>
  <c r="H65" i="10"/>
  <c r="N68" i="10"/>
  <c r="N64" i="10"/>
  <c r="N72" i="10"/>
  <c r="N73" i="10"/>
  <c r="N74" i="10"/>
  <c r="N75" i="10"/>
  <c r="N71" i="10"/>
  <c r="D69" i="10"/>
  <c r="K55" i="10"/>
  <c r="G95" i="2" l="1"/>
  <c r="E95" i="2"/>
  <c r="D95" i="2"/>
  <c r="C95" i="2"/>
  <c r="H95" i="2" l="1"/>
  <c r="J76" i="10" l="1"/>
  <c r="F62" i="10"/>
  <c r="H62" i="10"/>
  <c r="J62" i="10"/>
  <c r="L62" i="10"/>
  <c r="D62" i="10"/>
  <c r="F65" i="10"/>
  <c r="J65" i="10"/>
  <c r="D65" i="10"/>
  <c r="N65" i="10" s="1"/>
  <c r="D40" i="10"/>
  <c r="G45" i="22" l="1"/>
  <c r="H45" i="22"/>
  <c r="G44" i="22"/>
  <c r="H44" i="22"/>
  <c r="G41" i="22"/>
  <c r="H41" i="22"/>
  <c r="G37" i="22"/>
  <c r="H37" i="22"/>
  <c r="G17" i="22"/>
  <c r="H17" i="22"/>
  <c r="G16" i="22"/>
  <c r="H16" i="22"/>
  <c r="G13" i="22"/>
  <c r="H13" i="22"/>
  <c r="H18" i="21"/>
  <c r="D7" i="24" l="1"/>
  <c r="D6" i="24" s="1"/>
  <c r="E7" i="24"/>
  <c r="D11" i="20" s="1"/>
  <c r="F11" i="20" s="1"/>
  <c r="C7" i="24"/>
  <c r="C6" i="24" s="1"/>
  <c r="C11" i="20" l="1"/>
  <c r="E6" i="24"/>
  <c r="E11" i="20"/>
  <c r="G11" i="20" s="1"/>
  <c r="D11" i="3" l="1"/>
  <c r="C11" i="3"/>
  <c r="E8" i="3"/>
  <c r="C8" i="3"/>
  <c r="D72" i="23"/>
  <c r="E13" i="3" s="1"/>
  <c r="E72" i="23"/>
  <c r="C72" i="23"/>
  <c r="C13" i="3" s="1"/>
  <c r="D64" i="23"/>
  <c r="D12" i="3"/>
  <c r="F12" i="3" s="1"/>
  <c r="C64" i="23"/>
  <c r="C12" i="3" s="1"/>
  <c r="D62" i="23"/>
  <c r="E11" i="3" s="1"/>
  <c r="E62" i="23"/>
  <c r="C62" i="23"/>
  <c r="G72" i="23" l="1"/>
  <c r="D13" i="3"/>
  <c r="F13" i="3" s="1"/>
  <c r="E12" i="3"/>
  <c r="F64" i="23"/>
  <c r="G64" i="23"/>
  <c r="C9" i="23"/>
  <c r="D9" i="23"/>
  <c r="E9" i="23"/>
  <c r="D7" i="23"/>
  <c r="E7" i="23"/>
  <c r="C7" i="23"/>
  <c r="C63" i="18"/>
  <c r="C57" i="18"/>
  <c r="D48" i="18"/>
  <c r="C48" i="18"/>
  <c r="E40" i="18"/>
  <c r="D40" i="18"/>
  <c r="C40" i="18"/>
  <c r="D17" i="18"/>
  <c r="C17" i="18"/>
  <c r="C12" i="18"/>
  <c r="E157" i="22"/>
  <c r="E63" i="18" s="1"/>
  <c r="F157" i="22"/>
  <c r="D63" i="18" s="1"/>
  <c r="D157" i="22"/>
  <c r="E154" i="22"/>
  <c r="E57" i="18" s="1"/>
  <c r="F154" i="22"/>
  <c r="D154" i="22"/>
  <c r="E141" i="22"/>
  <c r="E50" i="18" s="1"/>
  <c r="F141" i="22"/>
  <c r="D141" i="22"/>
  <c r="C50" i="18" s="1"/>
  <c r="E129" i="22"/>
  <c r="E49" i="18" s="1"/>
  <c r="F129" i="22"/>
  <c r="D129" i="22"/>
  <c r="C49" i="18" s="1"/>
  <c r="E127" i="22"/>
  <c r="E48" i="18" s="1"/>
  <c r="F127" i="22"/>
  <c r="D127" i="22"/>
  <c r="D77" i="22"/>
  <c r="C46" i="18" s="1"/>
  <c r="E77" i="22"/>
  <c r="E46" i="18" s="1"/>
  <c r="F77" i="22"/>
  <c r="E75" i="22"/>
  <c r="E74" i="22" s="1"/>
  <c r="F75" i="22"/>
  <c r="D75" i="22"/>
  <c r="D74" i="22" s="1"/>
  <c r="E72" i="22"/>
  <c r="F72" i="22"/>
  <c r="D72" i="22"/>
  <c r="D29" i="22"/>
  <c r="C33" i="18" s="1"/>
  <c r="E29" i="22"/>
  <c r="E33" i="18" s="1"/>
  <c r="D33" i="18"/>
  <c r="F33" i="18" s="1"/>
  <c r="E24" i="22"/>
  <c r="E31" i="18" s="1"/>
  <c r="F24" i="22"/>
  <c r="D31" i="18" s="1"/>
  <c r="F31" i="18" s="1"/>
  <c r="D24" i="22"/>
  <c r="C31" i="18" s="1"/>
  <c r="E19" i="22"/>
  <c r="E17" i="18" s="1"/>
  <c r="D19" i="22"/>
  <c r="E8" i="22"/>
  <c r="E12" i="18" s="1"/>
  <c r="F8" i="22"/>
  <c r="D12" i="18" s="1"/>
  <c r="D8" i="22"/>
  <c r="C66" i="2"/>
  <c r="C62" i="2"/>
  <c r="C51" i="2"/>
  <c r="C69" i="2"/>
  <c r="C67" i="2" s="1"/>
  <c r="B79" i="26" s="1"/>
  <c r="C63" i="2"/>
  <c r="B78" i="26" s="1"/>
  <c r="C58" i="2"/>
  <c r="C17" i="2"/>
  <c r="D88" i="21"/>
  <c r="F10" i="25"/>
  <c r="F17" i="25"/>
  <c r="G17" i="25"/>
  <c r="F21" i="25"/>
  <c r="G21" i="25"/>
  <c r="G141" i="26"/>
  <c r="E141" i="26"/>
  <c r="E26" i="26"/>
  <c r="E25" i="26"/>
  <c r="H31" i="18" l="1"/>
  <c r="H33" i="18"/>
  <c r="C45" i="18"/>
  <c r="E9" i="3"/>
  <c r="D6" i="23"/>
  <c r="D9" i="3"/>
  <c r="F9" i="3" s="1"/>
  <c r="G9" i="23"/>
  <c r="E6" i="23"/>
  <c r="C6" i="23"/>
  <c r="C9" i="3"/>
  <c r="F74" i="22"/>
  <c r="G74" i="22" s="1"/>
  <c r="G75" i="22"/>
  <c r="D46" i="18"/>
  <c r="G77" i="22"/>
  <c r="H77" i="22"/>
  <c r="D49" i="18"/>
  <c r="F49" i="18" s="1"/>
  <c r="G129" i="22"/>
  <c r="H129" i="22"/>
  <c r="H141" i="22"/>
  <c r="G141" i="22"/>
  <c r="D50" i="18"/>
  <c r="F50" i="18" s="1"/>
  <c r="E132" i="26"/>
  <c r="D131" i="26"/>
  <c r="C131" i="26"/>
  <c r="B131" i="26"/>
  <c r="H134" i="26"/>
  <c r="E140" i="26"/>
  <c r="E136" i="26"/>
  <c r="H27" i="26"/>
  <c r="H28" i="26"/>
  <c r="H29" i="26"/>
  <c r="H30" i="26"/>
  <c r="E45" i="18"/>
  <c r="E44" i="18" s="1"/>
  <c r="E41" i="18" s="1"/>
  <c r="D45" i="18"/>
  <c r="F45" i="18" s="1"/>
  <c r="G135" i="26"/>
  <c r="G136" i="26"/>
  <c r="H138" i="26"/>
  <c r="G27" i="26"/>
  <c r="G28" i="26"/>
  <c r="G29" i="26"/>
  <c r="G30" i="26"/>
  <c r="E139" i="26"/>
  <c r="E27" i="26"/>
  <c r="E28" i="26"/>
  <c r="E29" i="26"/>
  <c r="E30" i="26"/>
  <c r="H132" i="26"/>
  <c r="G133" i="26"/>
  <c r="G134" i="26"/>
  <c r="E134" i="26"/>
  <c r="H136" i="26"/>
  <c r="G137" i="26"/>
  <c r="G138" i="26"/>
  <c r="E138" i="26"/>
  <c r="G140" i="26"/>
  <c r="G26" i="26"/>
  <c r="H26" i="26"/>
  <c r="G25" i="26"/>
  <c r="H25" i="26"/>
  <c r="G132" i="26"/>
  <c r="F133" i="26"/>
  <c r="H133" i="26"/>
  <c r="F135" i="26"/>
  <c r="H135" i="26"/>
  <c r="F137" i="26"/>
  <c r="H137" i="26"/>
  <c r="G139" i="26"/>
  <c r="F25" i="26"/>
  <c r="F26" i="26"/>
  <c r="F27" i="26"/>
  <c r="F28" i="26"/>
  <c r="F29" i="26"/>
  <c r="F30" i="26"/>
  <c r="F132" i="26"/>
  <c r="E133" i="26"/>
  <c r="F134" i="26"/>
  <c r="E135" i="26"/>
  <c r="F136" i="26"/>
  <c r="E137" i="26"/>
  <c r="F138" i="26"/>
  <c r="M37" i="10"/>
  <c r="L37" i="10"/>
  <c r="K37" i="10"/>
  <c r="J37" i="10"/>
  <c r="L36" i="10"/>
  <c r="K36" i="10"/>
  <c r="J36" i="10"/>
  <c r="F46" i="18" l="1"/>
  <c r="H46" i="18" s="1"/>
  <c r="D44" i="18"/>
  <c r="F131" i="26"/>
  <c r="F6" i="23"/>
  <c r="G45" i="18"/>
  <c r="G49" i="18"/>
  <c r="H49" i="18"/>
  <c r="H50" i="18"/>
  <c r="G50" i="18"/>
  <c r="E131" i="26"/>
  <c r="G131" i="26"/>
  <c r="H131" i="26"/>
  <c r="H8" i="22"/>
  <c r="G9" i="22"/>
  <c r="H9" i="22"/>
  <c r="G10" i="22"/>
  <c r="H10" i="22"/>
  <c r="G12" i="22"/>
  <c r="H12" i="22"/>
  <c r="G14" i="22"/>
  <c r="H14" i="22"/>
  <c r="G15" i="22"/>
  <c r="H15" i="22"/>
  <c r="G18" i="22"/>
  <c r="H18" i="22"/>
  <c r="H19" i="22"/>
  <c r="G21" i="22"/>
  <c r="H21" i="22"/>
  <c r="G23" i="22"/>
  <c r="G24" i="22"/>
  <c r="H24" i="22"/>
  <c r="G25" i="22"/>
  <c r="G26" i="22"/>
  <c r="H26" i="22"/>
  <c r="G27" i="22"/>
  <c r="H27" i="22"/>
  <c r="G28" i="22"/>
  <c r="H28" i="22"/>
  <c r="G29" i="22"/>
  <c r="H29" i="22"/>
  <c r="G30" i="22"/>
  <c r="H30" i="22"/>
  <c r="G31" i="22"/>
  <c r="H31" i="22"/>
  <c r="G32" i="22"/>
  <c r="H32" i="22"/>
  <c r="G33" i="22"/>
  <c r="H33" i="22"/>
  <c r="G34" i="22"/>
  <c r="H34" i="22"/>
  <c r="G35" i="22"/>
  <c r="H35" i="22"/>
  <c r="G36" i="22"/>
  <c r="H36" i="22"/>
  <c r="G39" i="22"/>
  <c r="H39" i="22"/>
  <c r="G40" i="22"/>
  <c r="H40" i="22"/>
  <c r="G42" i="22"/>
  <c r="H42" i="22"/>
  <c r="G43" i="22"/>
  <c r="H43" i="22"/>
  <c r="F25" i="25"/>
  <c r="E24" i="25"/>
  <c r="D24" i="25"/>
  <c r="F24" i="25" s="1"/>
  <c r="C24" i="25"/>
  <c r="F22" i="25"/>
  <c r="E20" i="25"/>
  <c r="D20" i="25"/>
  <c r="C20" i="25"/>
  <c r="F18" i="25"/>
  <c r="E16" i="25"/>
  <c r="D16" i="25"/>
  <c r="C16" i="25"/>
  <c r="F14" i="25"/>
  <c r="E13" i="25"/>
  <c r="F13" i="25" s="1"/>
  <c r="D13" i="25"/>
  <c r="C13" i="25"/>
  <c r="E9" i="25"/>
  <c r="D9" i="25"/>
  <c r="F9" i="25" s="1"/>
  <c r="C9" i="25"/>
  <c r="F8" i="25"/>
  <c r="E7" i="25"/>
  <c r="D7" i="25"/>
  <c r="C7" i="25"/>
  <c r="G101" i="21"/>
  <c r="G100" i="21"/>
  <c r="H99" i="21"/>
  <c r="G99" i="21"/>
  <c r="H98" i="21"/>
  <c r="G98" i="21"/>
  <c r="G97" i="21"/>
  <c r="H96" i="21"/>
  <c r="G96" i="21"/>
  <c r="H95" i="21"/>
  <c r="G95" i="21"/>
  <c r="H94" i="21"/>
  <c r="G94" i="21"/>
  <c r="H92" i="21"/>
  <c r="G92" i="21"/>
  <c r="H91" i="21"/>
  <c r="G91" i="21"/>
  <c r="H90" i="21"/>
  <c r="G90" i="21"/>
  <c r="G89" i="21"/>
  <c r="F88" i="21"/>
  <c r="D66" i="2" s="1"/>
  <c r="F66" i="2" s="1"/>
  <c r="F64" i="2" s="1"/>
  <c r="E88" i="21"/>
  <c r="H86" i="21"/>
  <c r="G86" i="21"/>
  <c r="F85" i="21"/>
  <c r="E85" i="21"/>
  <c r="E62" i="2" s="1"/>
  <c r="D85" i="21"/>
  <c r="H83" i="21"/>
  <c r="G83" i="21"/>
  <c r="H82" i="21"/>
  <c r="G82" i="21"/>
  <c r="H80" i="21"/>
  <c r="H79" i="21"/>
  <c r="G79" i="21"/>
  <c r="H78" i="21"/>
  <c r="G78" i="21"/>
  <c r="H77" i="21"/>
  <c r="G77" i="21"/>
  <c r="H76" i="21"/>
  <c r="G76" i="21"/>
  <c r="H75" i="21"/>
  <c r="G75" i="21"/>
  <c r="H74" i="21"/>
  <c r="G74" i="21"/>
  <c r="H73" i="21"/>
  <c r="G73" i="21"/>
  <c r="H72" i="21"/>
  <c r="G72" i="21"/>
  <c r="H70" i="21"/>
  <c r="G70" i="21"/>
  <c r="H69" i="21"/>
  <c r="G69" i="21"/>
  <c r="H68" i="21"/>
  <c r="G68" i="21"/>
  <c r="H67" i="21"/>
  <c r="G67" i="21"/>
  <c r="F66" i="21"/>
  <c r="D51" i="2" s="1"/>
  <c r="F51" i="2" s="1"/>
  <c r="F48" i="2" s="1"/>
  <c r="E66" i="21"/>
  <c r="E51" i="2" s="1"/>
  <c r="D66" i="21"/>
  <c r="G64" i="21"/>
  <c r="G63" i="21"/>
  <c r="H62" i="21"/>
  <c r="G62" i="21"/>
  <c r="H61" i="21"/>
  <c r="G61" i="21"/>
  <c r="F60" i="21"/>
  <c r="D69" i="2" s="1"/>
  <c r="E60" i="21"/>
  <c r="D60" i="21"/>
  <c r="H59" i="21"/>
  <c r="G59" i="21"/>
  <c r="H58" i="21"/>
  <c r="G58" i="21"/>
  <c r="F57" i="21"/>
  <c r="D63" i="2" s="1"/>
  <c r="E57" i="21"/>
  <c r="E63" i="2" s="1"/>
  <c r="C78" i="26" s="1"/>
  <c r="D57" i="21"/>
  <c r="H56" i="21"/>
  <c r="G56" i="21"/>
  <c r="H54" i="21"/>
  <c r="G54" i="21"/>
  <c r="H53" i="21"/>
  <c r="G53" i="21"/>
  <c r="H52" i="21"/>
  <c r="G52" i="21"/>
  <c r="H51" i="21"/>
  <c r="G51" i="21"/>
  <c r="H50" i="21"/>
  <c r="G50" i="21"/>
  <c r="H49" i="21"/>
  <c r="G49" i="21"/>
  <c r="H48" i="21"/>
  <c r="G48" i="21"/>
  <c r="H47" i="21"/>
  <c r="G47" i="21"/>
  <c r="H46" i="21"/>
  <c r="G46" i="21"/>
  <c r="F45" i="21"/>
  <c r="D58" i="2" s="1"/>
  <c r="F58" i="2" s="1"/>
  <c r="F52" i="2" s="1"/>
  <c r="E45" i="21"/>
  <c r="E58" i="2" s="1"/>
  <c r="D45" i="21"/>
  <c r="H44" i="21"/>
  <c r="G44" i="21"/>
  <c r="H43" i="21"/>
  <c r="G43" i="21"/>
  <c r="G42" i="21"/>
  <c r="H41" i="21"/>
  <c r="G41" i="21"/>
  <c r="D47" i="2"/>
  <c r="F47" i="2" s="1"/>
  <c r="E39" i="21"/>
  <c r="D39" i="21"/>
  <c r="C47" i="2" s="1"/>
  <c r="H38" i="21"/>
  <c r="G38" i="21"/>
  <c r="H37" i="21"/>
  <c r="G37" i="21"/>
  <c r="G36" i="21"/>
  <c r="H35" i="21"/>
  <c r="G35" i="21"/>
  <c r="H34" i="21"/>
  <c r="G34" i="21"/>
  <c r="H33" i="21"/>
  <c r="G33" i="21"/>
  <c r="G32" i="21"/>
  <c r="G31" i="21"/>
  <c r="H30" i="21"/>
  <c r="G30" i="21"/>
  <c r="H29" i="21"/>
  <c r="G29" i="21"/>
  <c r="H28" i="21"/>
  <c r="G28" i="21"/>
  <c r="H26" i="21"/>
  <c r="G26" i="21"/>
  <c r="F25" i="21"/>
  <c r="D39" i="2" s="1"/>
  <c r="E25" i="21"/>
  <c r="D25" i="21"/>
  <c r="C39" i="2" s="1"/>
  <c r="H24" i="21"/>
  <c r="G24" i="21"/>
  <c r="H23" i="21"/>
  <c r="G23" i="21"/>
  <c r="H22" i="21"/>
  <c r="G22" i="21"/>
  <c r="H20" i="21"/>
  <c r="G20" i="21"/>
  <c r="G18" i="21"/>
  <c r="H17" i="21"/>
  <c r="G17" i="21"/>
  <c r="H16" i="21"/>
  <c r="G16" i="21"/>
  <c r="H15" i="21"/>
  <c r="G15" i="21"/>
  <c r="H14" i="21"/>
  <c r="G14" i="21"/>
  <c r="H13" i="21"/>
  <c r="G13" i="21"/>
  <c r="G12" i="21"/>
  <c r="H11" i="21"/>
  <c r="G11" i="21"/>
  <c r="H10" i="21"/>
  <c r="G10" i="21"/>
  <c r="H9" i="21"/>
  <c r="G9" i="21"/>
  <c r="H8" i="21"/>
  <c r="G8" i="21"/>
  <c r="F7" i="21"/>
  <c r="E7" i="21"/>
  <c r="D7" i="21"/>
  <c r="D79" i="26" l="1"/>
  <c r="F79" i="26" s="1"/>
  <c r="D67" i="2"/>
  <c r="F69" i="2"/>
  <c r="F67" i="2" s="1"/>
  <c r="D78" i="26"/>
  <c r="F63" i="2"/>
  <c r="G46" i="18"/>
  <c r="F7" i="25"/>
  <c r="F39" i="2"/>
  <c r="D19" i="2"/>
  <c r="F19" i="2" s="1"/>
  <c r="D41" i="18"/>
  <c r="F41" i="18" s="1"/>
  <c r="F44" i="18"/>
  <c r="G85" i="21"/>
  <c r="D62" i="2"/>
  <c r="F62" i="2" s="1"/>
  <c r="F78" i="2" s="1"/>
  <c r="E79" i="26"/>
  <c r="G78" i="26"/>
  <c r="H78" i="26"/>
  <c r="F78" i="26"/>
  <c r="E78" i="26"/>
  <c r="D17" i="2"/>
  <c r="F17" i="2" s="1"/>
  <c r="F9" i="2" s="1"/>
  <c r="G88" i="21"/>
  <c r="E66" i="2"/>
  <c r="G60" i="21"/>
  <c r="E69" i="2"/>
  <c r="E67" i="2" s="1"/>
  <c r="G57" i="21"/>
  <c r="H45" i="21"/>
  <c r="G39" i="21"/>
  <c r="E47" i="2"/>
  <c r="G25" i="21"/>
  <c r="E39" i="2"/>
  <c r="E19" i="2" s="1"/>
  <c r="G7" i="21"/>
  <c r="E17" i="2"/>
  <c r="H7" i="21"/>
  <c r="G16" i="25"/>
  <c r="F16" i="25"/>
  <c r="F20" i="25"/>
  <c r="G20" i="25"/>
  <c r="H88" i="21"/>
  <c r="G66" i="21"/>
  <c r="H60" i="21"/>
  <c r="G45" i="21"/>
  <c r="H39" i="21"/>
  <c r="H25" i="21"/>
  <c r="H57" i="21"/>
  <c r="H66" i="21"/>
  <c r="H85" i="21"/>
  <c r="G44" i="18" l="1"/>
  <c r="H44" i="18"/>
  <c r="C79" i="26"/>
  <c r="H67" i="2"/>
  <c r="G67" i="2"/>
  <c r="D27" i="19"/>
  <c r="E27" i="19"/>
  <c r="F27" i="19"/>
  <c r="C27" i="19"/>
  <c r="H31" i="19"/>
  <c r="G41" i="18" l="1"/>
  <c r="H41" i="18"/>
  <c r="G79" i="26"/>
  <c r="H79" i="26"/>
  <c r="C44" i="18"/>
  <c r="D51" i="14" l="1"/>
  <c r="E51" i="14"/>
  <c r="F51" i="14"/>
  <c r="C51" i="14"/>
  <c r="D45" i="14"/>
  <c r="E45" i="14"/>
  <c r="F45" i="14"/>
  <c r="C45" i="14"/>
  <c r="D44" i="14"/>
  <c r="E44" i="14"/>
  <c r="F44" i="14"/>
  <c r="C44" i="14"/>
  <c r="D43" i="14"/>
  <c r="E43" i="14"/>
  <c r="F43" i="14"/>
  <c r="C43" i="14"/>
  <c r="D42" i="14"/>
  <c r="E42" i="14"/>
  <c r="F42" i="14"/>
  <c r="C42" i="14"/>
  <c r="D25" i="14"/>
  <c r="E25" i="14"/>
  <c r="F25" i="14"/>
  <c r="G7" i="24"/>
  <c r="G8" i="24"/>
  <c r="F7" i="24"/>
  <c r="F8" i="24"/>
  <c r="F9" i="24"/>
  <c r="F10" i="24"/>
  <c r="F11" i="24"/>
  <c r="F12" i="24"/>
  <c r="G6" i="24" l="1"/>
  <c r="F6" i="24"/>
  <c r="G6" i="23" l="1"/>
  <c r="F7" i="23"/>
  <c r="F8" i="23"/>
  <c r="F9" i="23"/>
  <c r="F10" i="23"/>
  <c r="F23" i="23"/>
  <c r="F12" i="23"/>
  <c r="F56" i="23"/>
  <c r="F45" i="23"/>
  <c r="F15" i="23"/>
  <c r="F16" i="23"/>
  <c r="F59" i="23"/>
  <c r="F52" i="23"/>
  <c r="F54" i="23"/>
  <c r="F40" i="23"/>
  <c r="F13" i="23"/>
  <c r="F38" i="23"/>
  <c r="I25" i="10" l="1"/>
  <c r="I24" i="10"/>
  <c r="F24" i="10"/>
  <c r="F23" i="10"/>
  <c r="C25" i="10"/>
  <c r="C24" i="10"/>
  <c r="E14" i="11"/>
  <c r="F14" i="11"/>
  <c r="G14" i="11"/>
  <c r="D14" i="11"/>
  <c r="D21" i="18"/>
  <c r="F21" i="18" s="1"/>
  <c r="E21" i="18"/>
  <c r="D8" i="18"/>
  <c r="E8" i="18"/>
  <c r="C8" i="18"/>
  <c r="C41" i="18"/>
  <c r="D54" i="18"/>
  <c r="F54" i="18" s="1"/>
  <c r="E54" i="18"/>
  <c r="E64" i="18" s="1"/>
  <c r="E70" i="14" s="1"/>
  <c r="F64" i="18"/>
  <c r="E58" i="18"/>
  <c r="C58" i="18"/>
  <c r="C54" i="18"/>
  <c r="F70" i="14" l="1"/>
  <c r="G64" i="18"/>
  <c r="H64" i="18"/>
  <c r="G54" i="18"/>
  <c r="H54" i="18"/>
  <c r="H21" i="18"/>
  <c r="D64" i="18"/>
  <c r="D70" i="14" s="1"/>
  <c r="C64" i="18"/>
  <c r="C70" i="14" s="1"/>
  <c r="G13" i="18" l="1"/>
  <c r="G25" i="19" l="1"/>
  <c r="H25" i="19"/>
  <c r="F103" i="14" l="1"/>
  <c r="F99" i="14"/>
  <c r="F94" i="14"/>
  <c r="H99" i="14" l="1"/>
  <c r="G99" i="14"/>
  <c r="F106" i="14"/>
  <c r="F90" i="14"/>
  <c r="D35" i="19"/>
  <c r="E35" i="19"/>
  <c r="F35" i="19"/>
  <c r="F63" i="14" s="1"/>
  <c r="C35" i="19"/>
  <c r="C63" i="14" s="1"/>
  <c r="D18" i="18"/>
  <c r="F18" i="18" s="1"/>
  <c r="C21" i="18"/>
  <c r="C18" i="18" s="1"/>
  <c r="D9" i="20"/>
  <c r="E9" i="20"/>
  <c r="F9" i="20"/>
  <c r="C9" i="20"/>
  <c r="H11" i="20"/>
  <c r="D99" i="14"/>
  <c r="C99" i="14"/>
  <c r="X22" i="9"/>
  <c r="U22" i="9"/>
  <c r="AA21" i="9"/>
  <c r="AD21" i="9"/>
  <c r="AD20" i="9"/>
  <c r="AA20" i="9"/>
  <c r="R22" i="9"/>
  <c r="AD10" i="9"/>
  <c r="AD9" i="9"/>
  <c r="AA10" i="9"/>
  <c r="AA9" i="9"/>
  <c r="F115" i="14"/>
  <c r="D115" i="14" s="1"/>
  <c r="D114" i="14"/>
  <c r="D113" i="14" s="1"/>
  <c r="E115" i="14"/>
  <c r="E114" i="14"/>
  <c r="F112" i="14"/>
  <c r="D112" i="14" s="1"/>
  <c r="F111" i="14"/>
  <c r="D111" i="14" s="1"/>
  <c r="F110" i="14"/>
  <c r="E112" i="14"/>
  <c r="E111" i="14"/>
  <c r="E110" i="14"/>
  <c r="D76" i="10"/>
  <c r="H76" i="10"/>
  <c r="L76" i="10"/>
  <c r="N69" i="10"/>
  <c r="N62" i="10"/>
  <c r="F76" i="10"/>
  <c r="M39" i="10"/>
  <c r="M38" i="10"/>
  <c r="J39" i="10"/>
  <c r="K39" i="10"/>
  <c r="L39" i="10"/>
  <c r="L38" i="10"/>
  <c r="K38" i="10"/>
  <c r="J38" i="10"/>
  <c r="D126" i="14"/>
  <c r="D125" i="14"/>
  <c r="F54" i="14"/>
  <c r="F122" i="14" s="1"/>
  <c r="I10" i="10"/>
  <c r="E126" i="14"/>
  <c r="E125" i="14"/>
  <c r="E124" i="14"/>
  <c r="E54" i="14"/>
  <c r="F18" i="10" s="1"/>
  <c r="F22" i="10" s="1"/>
  <c r="F10" i="10"/>
  <c r="F120" i="14"/>
  <c r="D120" i="14" s="1"/>
  <c r="E120" i="14"/>
  <c r="F121" i="14"/>
  <c r="D121" i="14" s="1"/>
  <c r="E121" i="14"/>
  <c r="F119" i="14"/>
  <c r="D119" i="14" s="1"/>
  <c r="D118" i="14" s="1"/>
  <c r="E119" i="14"/>
  <c r="C121" i="14"/>
  <c r="C120" i="14"/>
  <c r="C119" i="14"/>
  <c r="C54" i="14"/>
  <c r="D54" i="14"/>
  <c r="D122" i="14" s="1"/>
  <c r="C126" i="14"/>
  <c r="C125" i="14"/>
  <c r="C124" i="14"/>
  <c r="C10" i="10"/>
  <c r="N11" i="10"/>
  <c r="N12" i="10"/>
  <c r="N13" i="10"/>
  <c r="I14" i="10"/>
  <c r="F14" i="10"/>
  <c r="N15" i="10"/>
  <c r="N16" i="10"/>
  <c r="N17" i="10"/>
  <c r="N19" i="10"/>
  <c r="N20" i="10"/>
  <c r="N21" i="10"/>
  <c r="L11" i="10"/>
  <c r="L12" i="10"/>
  <c r="L13" i="10"/>
  <c r="L15" i="10"/>
  <c r="L16" i="10"/>
  <c r="L17" i="10"/>
  <c r="L19" i="10"/>
  <c r="L20" i="10"/>
  <c r="L21" i="10"/>
  <c r="C14" i="10"/>
  <c r="D103" i="14"/>
  <c r="E103" i="14"/>
  <c r="G103" i="14" s="1"/>
  <c r="C103" i="14"/>
  <c r="D94" i="14"/>
  <c r="E94" i="14"/>
  <c r="G94" i="14" s="1"/>
  <c r="C94" i="14"/>
  <c r="D91" i="14"/>
  <c r="E91" i="14"/>
  <c r="F91" i="14"/>
  <c r="C91" i="14"/>
  <c r="E9" i="2"/>
  <c r="E52" i="2"/>
  <c r="F26" i="14"/>
  <c r="F27" i="14" s="1"/>
  <c r="F30" i="14"/>
  <c r="F31" i="14"/>
  <c r="D75" i="14"/>
  <c r="D76" i="14"/>
  <c r="D77" i="14"/>
  <c r="D78" i="14"/>
  <c r="D79" i="14"/>
  <c r="D80" i="14"/>
  <c r="E75" i="14"/>
  <c r="E76" i="14"/>
  <c r="E77" i="14"/>
  <c r="E78" i="14"/>
  <c r="E79" i="14"/>
  <c r="E80" i="14"/>
  <c r="F75" i="14"/>
  <c r="F76" i="14"/>
  <c r="H76" i="14" s="1"/>
  <c r="F77" i="14"/>
  <c r="F78" i="14"/>
  <c r="G78" i="14" s="1"/>
  <c r="F79" i="14"/>
  <c r="G79" i="14" s="1"/>
  <c r="F80" i="14"/>
  <c r="C76" i="14"/>
  <c r="C77" i="14"/>
  <c r="C78" i="14"/>
  <c r="C79" i="14"/>
  <c r="C80" i="14"/>
  <c r="C75" i="14"/>
  <c r="D67" i="14"/>
  <c r="E67" i="14"/>
  <c r="F67" i="14"/>
  <c r="C67" i="14"/>
  <c r="E19" i="11"/>
  <c r="F19" i="11"/>
  <c r="G19" i="11"/>
  <c r="D19" i="11"/>
  <c r="D56" i="14"/>
  <c r="E56" i="14"/>
  <c r="F56" i="14"/>
  <c r="C56" i="14"/>
  <c r="E15" i="11"/>
  <c r="F15" i="11"/>
  <c r="G15" i="11"/>
  <c r="D15" i="11"/>
  <c r="D83" i="2"/>
  <c r="E83" i="2"/>
  <c r="C83" i="2"/>
  <c r="G8" i="3"/>
  <c r="G9" i="3"/>
  <c r="H9" i="3"/>
  <c r="G10" i="3"/>
  <c r="G11" i="3"/>
  <c r="G12" i="3"/>
  <c r="H12" i="3"/>
  <c r="G13" i="3"/>
  <c r="D7" i="3"/>
  <c r="E7" i="3"/>
  <c r="F7" i="3"/>
  <c r="C7" i="3"/>
  <c r="G9" i="18"/>
  <c r="G10" i="18"/>
  <c r="G11" i="18"/>
  <c r="G12" i="18"/>
  <c r="G14" i="18"/>
  <c r="G19" i="18"/>
  <c r="G23" i="18"/>
  <c r="G26" i="18"/>
  <c r="G31" i="18"/>
  <c r="G32" i="18"/>
  <c r="G33" i="18"/>
  <c r="G35" i="18"/>
  <c r="G37" i="18"/>
  <c r="G38" i="18"/>
  <c r="G39" i="18"/>
  <c r="G40" i="18"/>
  <c r="F36" i="18"/>
  <c r="F52" i="18" s="1"/>
  <c r="E36" i="18"/>
  <c r="E52" i="18" s="1"/>
  <c r="E69" i="14" s="1"/>
  <c r="D36" i="18"/>
  <c r="C36" i="18"/>
  <c r="C52" i="18" s="1"/>
  <c r="C69" i="14" s="1"/>
  <c r="D39" i="19"/>
  <c r="E39" i="19"/>
  <c r="F39" i="19"/>
  <c r="C39" i="19"/>
  <c r="D63" i="14"/>
  <c r="D62" i="14"/>
  <c r="E62" i="14"/>
  <c r="F62" i="14"/>
  <c r="C62" i="14"/>
  <c r="D19" i="19"/>
  <c r="D61" i="14" s="1"/>
  <c r="E19" i="19"/>
  <c r="E61" i="14" s="1"/>
  <c r="F19" i="19"/>
  <c r="C19" i="19"/>
  <c r="C61" i="14" s="1"/>
  <c r="H20" i="19"/>
  <c r="H29" i="19"/>
  <c r="H34" i="19"/>
  <c r="H37" i="19"/>
  <c r="H38" i="19"/>
  <c r="D9" i="19"/>
  <c r="E9" i="19"/>
  <c r="F9" i="19"/>
  <c r="C9" i="19"/>
  <c r="D53" i="14"/>
  <c r="E53" i="14"/>
  <c r="F53" i="14"/>
  <c r="D55" i="14"/>
  <c r="E55" i="14"/>
  <c r="F55" i="14"/>
  <c r="D57" i="14"/>
  <c r="E57" i="14"/>
  <c r="F57" i="14"/>
  <c r="C55" i="14"/>
  <c r="C57" i="14"/>
  <c r="C53" i="14"/>
  <c r="D47" i="14"/>
  <c r="E47" i="14"/>
  <c r="F47" i="14"/>
  <c r="D48" i="14"/>
  <c r="F48" i="14"/>
  <c r="C47" i="14"/>
  <c r="D38" i="14"/>
  <c r="E38" i="14"/>
  <c r="F38" i="14"/>
  <c r="C38" i="14"/>
  <c r="D37" i="14"/>
  <c r="E37" i="14"/>
  <c r="F37" i="14"/>
  <c r="C37" i="14"/>
  <c r="D36" i="14"/>
  <c r="E36" i="14"/>
  <c r="F36" i="14"/>
  <c r="C36" i="14"/>
  <c r="D35" i="14"/>
  <c r="E35" i="14"/>
  <c r="F35" i="14"/>
  <c r="C35" i="14"/>
  <c r="G43" i="14"/>
  <c r="G44" i="14"/>
  <c r="G51" i="14"/>
  <c r="G52" i="14"/>
  <c r="C25" i="14"/>
  <c r="D86" i="2"/>
  <c r="E86" i="2"/>
  <c r="D84" i="2"/>
  <c r="E84" i="2"/>
  <c r="G84" i="2" s="1"/>
  <c r="C84" i="2"/>
  <c r="G58" i="2"/>
  <c r="G50" i="2"/>
  <c r="G51" i="2"/>
  <c r="G49" i="2"/>
  <c r="G44" i="2"/>
  <c r="H91" i="2"/>
  <c r="H92" i="2"/>
  <c r="H93" i="2"/>
  <c r="H94" i="2"/>
  <c r="H90" i="2"/>
  <c r="E40" i="2"/>
  <c r="H10" i="2"/>
  <c r="H11" i="2"/>
  <c r="H12" i="2"/>
  <c r="H13" i="2"/>
  <c r="H14" i="2"/>
  <c r="H15" i="2"/>
  <c r="H16" i="2"/>
  <c r="H17" i="2"/>
  <c r="H20" i="2"/>
  <c r="H23" i="2"/>
  <c r="H24" i="2"/>
  <c r="H25" i="2"/>
  <c r="H26" i="2"/>
  <c r="H27" i="2"/>
  <c r="H32" i="2"/>
  <c r="H36" i="2"/>
  <c r="H37" i="2"/>
  <c r="H38" i="2"/>
  <c r="H39" i="2"/>
  <c r="H43" i="2"/>
  <c r="H44" i="2"/>
  <c r="H46" i="2"/>
  <c r="H47" i="2"/>
  <c r="H51" i="2"/>
  <c r="H58" i="2"/>
  <c r="H62" i="2"/>
  <c r="H63" i="2"/>
  <c r="H66" i="2"/>
  <c r="H69" i="2"/>
  <c r="H8" i="2"/>
  <c r="D81" i="14"/>
  <c r="C81" i="14"/>
  <c r="C113" i="14"/>
  <c r="C109" i="14"/>
  <c r="D40" i="2"/>
  <c r="F40" i="2" s="1"/>
  <c r="F79" i="2" s="1"/>
  <c r="C40" i="2"/>
  <c r="D40" i="14"/>
  <c r="E40" i="14"/>
  <c r="F40" i="14"/>
  <c r="C40" i="14"/>
  <c r="D64" i="2"/>
  <c r="D39" i="14" s="1"/>
  <c r="E64" i="2"/>
  <c r="E39" i="14" s="1"/>
  <c r="F39" i="14"/>
  <c r="C64" i="2"/>
  <c r="C39" i="14" s="1"/>
  <c r="D52" i="2"/>
  <c r="C52" i="2"/>
  <c r="D48" i="2"/>
  <c r="D30" i="14" s="1"/>
  <c r="E48" i="2"/>
  <c r="E30" i="14" s="1"/>
  <c r="C48" i="2"/>
  <c r="C30" i="14" s="1"/>
  <c r="G80" i="2"/>
  <c r="G94" i="2"/>
  <c r="G93" i="2"/>
  <c r="G92" i="2"/>
  <c r="G91" i="2"/>
  <c r="G90" i="2"/>
  <c r="D9" i="2"/>
  <c r="F28" i="14"/>
  <c r="C9" i="2"/>
  <c r="C19" i="2"/>
  <c r="G37" i="19"/>
  <c r="G27" i="19"/>
  <c r="G20" i="19"/>
  <c r="G11" i="19"/>
  <c r="G76" i="2"/>
  <c r="G69" i="2"/>
  <c r="G65" i="2"/>
  <c r="G63" i="2"/>
  <c r="G62" i="2"/>
  <c r="G60" i="2"/>
  <c r="G47" i="2"/>
  <c r="G46" i="2"/>
  <c r="G43" i="2"/>
  <c r="G39" i="2"/>
  <c r="G38" i="2"/>
  <c r="G37" i="2"/>
  <c r="G32" i="2"/>
  <c r="G26" i="2"/>
  <c r="G25" i="2"/>
  <c r="G24" i="2"/>
  <c r="G23" i="2"/>
  <c r="G20" i="2"/>
  <c r="G17" i="2"/>
  <c r="G16" i="2"/>
  <c r="G15" i="2"/>
  <c r="G14" i="2"/>
  <c r="G13" i="2"/>
  <c r="G12" i="2"/>
  <c r="G11" i="2"/>
  <c r="G10" i="2"/>
  <c r="G8" i="2"/>
  <c r="H94" i="14" l="1"/>
  <c r="D110" i="14"/>
  <c r="D109" i="14" s="1"/>
  <c r="G110" i="14"/>
  <c r="H110" i="14"/>
  <c r="F29" i="14"/>
  <c r="F32" i="14" s="1"/>
  <c r="H103" i="14"/>
  <c r="F107" i="14"/>
  <c r="F61" i="14"/>
  <c r="G19" i="19"/>
  <c r="C42" i="19"/>
  <c r="C64" i="14" s="1"/>
  <c r="H7" i="3"/>
  <c r="D52" i="18"/>
  <c r="D69" i="14" s="1"/>
  <c r="G67" i="14"/>
  <c r="G52" i="18"/>
  <c r="H52" i="18"/>
  <c r="C28" i="14"/>
  <c r="B75" i="26"/>
  <c r="C31" i="14"/>
  <c r="B77" i="26"/>
  <c r="C29" i="14"/>
  <c r="B76" i="26"/>
  <c r="E29" i="14"/>
  <c r="C76" i="26"/>
  <c r="E26" i="14"/>
  <c r="E27" i="14" s="1"/>
  <c r="C74" i="26"/>
  <c r="C18" i="2"/>
  <c r="B115" i="26" s="1"/>
  <c r="B74" i="26"/>
  <c r="B73" i="26" s="1"/>
  <c r="E28" i="14"/>
  <c r="C75" i="26"/>
  <c r="E31" i="14"/>
  <c r="G31" i="14" s="1"/>
  <c r="C77" i="26"/>
  <c r="D31" i="14"/>
  <c r="D77" i="26"/>
  <c r="D29" i="14"/>
  <c r="D76" i="26"/>
  <c r="D28" i="14"/>
  <c r="D75" i="26"/>
  <c r="D26" i="14"/>
  <c r="D27" i="14" s="1"/>
  <c r="D32" i="14" s="1"/>
  <c r="D74" i="26"/>
  <c r="F42" i="19"/>
  <c r="F64" i="14" s="1"/>
  <c r="N76" i="10"/>
  <c r="H9" i="20"/>
  <c r="C106" i="14"/>
  <c r="C107" i="14" s="1"/>
  <c r="C90" i="14"/>
  <c r="F69" i="14"/>
  <c r="E106" i="14"/>
  <c r="E107" i="14" s="1"/>
  <c r="E90" i="14"/>
  <c r="G115" i="14"/>
  <c r="H35" i="19"/>
  <c r="G52" i="2"/>
  <c r="D106" i="14"/>
  <c r="D107" i="14" s="1"/>
  <c r="D90" i="14"/>
  <c r="H52" i="2"/>
  <c r="H83" i="2"/>
  <c r="G75" i="14"/>
  <c r="G9" i="19"/>
  <c r="E63" i="14"/>
  <c r="H63" i="14" s="1"/>
  <c r="H27" i="19"/>
  <c r="D42" i="19"/>
  <c r="D64" i="14" s="1"/>
  <c r="H67" i="14"/>
  <c r="G80" i="14"/>
  <c r="H91" i="14"/>
  <c r="G9" i="20"/>
  <c r="E81" i="14"/>
  <c r="G83" i="14"/>
  <c r="G85" i="14"/>
  <c r="G84" i="14"/>
  <c r="AA22" i="9"/>
  <c r="AD11" i="9"/>
  <c r="AA11" i="9"/>
  <c r="G82" i="14"/>
  <c r="F81" i="14"/>
  <c r="H84" i="14"/>
  <c r="E113" i="14"/>
  <c r="L14" i="10"/>
  <c r="N23" i="10"/>
  <c r="G7" i="3"/>
  <c r="H79" i="14"/>
  <c r="E18" i="18"/>
  <c r="E34" i="18" s="1"/>
  <c r="G8" i="18"/>
  <c r="E66" i="14"/>
  <c r="D34" i="18"/>
  <c r="H62" i="14"/>
  <c r="H19" i="19"/>
  <c r="E42" i="19"/>
  <c r="G35" i="19"/>
  <c r="H19" i="2"/>
  <c r="H56" i="14"/>
  <c r="E109" i="14"/>
  <c r="G112" i="14"/>
  <c r="G83" i="2"/>
  <c r="H9" i="2"/>
  <c r="E78" i="2"/>
  <c r="D78" i="2"/>
  <c r="C78" i="2"/>
  <c r="G64" i="2"/>
  <c r="H64" i="2"/>
  <c r="H40" i="2"/>
  <c r="H25" i="14"/>
  <c r="H48" i="2"/>
  <c r="G40" i="2"/>
  <c r="E79" i="2"/>
  <c r="G19" i="2"/>
  <c r="D79" i="2"/>
  <c r="D96" i="2" s="1"/>
  <c r="G9" i="2"/>
  <c r="G121" i="14"/>
  <c r="E118" i="14"/>
  <c r="E123" i="14"/>
  <c r="N14" i="10"/>
  <c r="L10" i="10"/>
  <c r="H80" i="14"/>
  <c r="G55" i="14"/>
  <c r="H40" i="14"/>
  <c r="D58" i="14"/>
  <c r="G77" i="14"/>
  <c r="E74" i="14"/>
  <c r="F17" i="11" s="1"/>
  <c r="G61" i="14"/>
  <c r="G62" i="14"/>
  <c r="G76" i="14"/>
  <c r="G114" i="14"/>
  <c r="G35" i="14"/>
  <c r="H55" i="14"/>
  <c r="G53" i="14"/>
  <c r="G56" i="14"/>
  <c r="C58" i="14"/>
  <c r="G25" i="14"/>
  <c r="G91" i="14"/>
  <c r="G111" i="14"/>
  <c r="F109" i="14"/>
  <c r="H114" i="14"/>
  <c r="H38" i="14"/>
  <c r="E58" i="14"/>
  <c r="H119" i="14"/>
  <c r="F118" i="14"/>
  <c r="H61" i="14"/>
  <c r="F49" i="14"/>
  <c r="G40" i="14"/>
  <c r="C49" i="14"/>
  <c r="H54" i="14"/>
  <c r="E122" i="14"/>
  <c r="G122" i="14" s="1"/>
  <c r="G120" i="14"/>
  <c r="G119" i="14"/>
  <c r="D49" i="14"/>
  <c r="H39" i="14"/>
  <c r="G48" i="14"/>
  <c r="G39" i="14"/>
  <c r="C118" i="14"/>
  <c r="H120" i="14"/>
  <c r="G37" i="14"/>
  <c r="G38" i="14"/>
  <c r="G47" i="14"/>
  <c r="G57" i="14"/>
  <c r="H121" i="14"/>
  <c r="G30" i="14"/>
  <c r="E49" i="14"/>
  <c r="H30" i="14"/>
  <c r="F58" i="14"/>
  <c r="G36" i="18"/>
  <c r="F74" i="14"/>
  <c r="G17" i="11" s="1"/>
  <c r="F124" i="14"/>
  <c r="F126" i="14"/>
  <c r="C66" i="14"/>
  <c r="C26" i="14"/>
  <c r="C79" i="2"/>
  <c r="D18" i="2"/>
  <c r="F18" i="2" s="1"/>
  <c r="F59" i="2" s="1"/>
  <c r="G48" i="2"/>
  <c r="H57" i="14"/>
  <c r="H53" i="14"/>
  <c r="H37" i="14"/>
  <c r="C34" i="18"/>
  <c r="C68" i="14" s="1"/>
  <c r="C74" i="14"/>
  <c r="D74" i="14"/>
  <c r="E17" i="11" s="1"/>
  <c r="E18" i="2"/>
  <c r="N25" i="10"/>
  <c r="C18" i="10"/>
  <c r="C22" i="10" s="1"/>
  <c r="C122" i="14"/>
  <c r="I18" i="10"/>
  <c r="I22" i="10" s="1"/>
  <c r="L22" i="10" s="1"/>
  <c r="G54" i="14"/>
  <c r="F125" i="14"/>
  <c r="N24" i="10"/>
  <c r="AD22" i="9"/>
  <c r="G29" i="14" l="1"/>
  <c r="H106" i="14"/>
  <c r="G106" i="14"/>
  <c r="F70" i="2"/>
  <c r="F75" i="2" s="1"/>
  <c r="F82" i="2"/>
  <c r="E32" i="14"/>
  <c r="H28" i="14"/>
  <c r="H18" i="18"/>
  <c r="D50" i="14"/>
  <c r="E59" i="2"/>
  <c r="C116" i="26" s="1"/>
  <c r="C115" i="26"/>
  <c r="H29" i="14"/>
  <c r="H31" i="14"/>
  <c r="C59" i="2"/>
  <c r="C73" i="26"/>
  <c r="E77" i="26"/>
  <c r="G77" i="26"/>
  <c r="H77" i="26"/>
  <c r="F77" i="26"/>
  <c r="E76" i="26"/>
  <c r="H76" i="26"/>
  <c r="F76" i="26"/>
  <c r="G76" i="26"/>
  <c r="E75" i="26"/>
  <c r="F75" i="26"/>
  <c r="G75" i="26"/>
  <c r="H75" i="26"/>
  <c r="E7" i="11"/>
  <c r="E74" i="26"/>
  <c r="G74" i="26"/>
  <c r="H74" i="26"/>
  <c r="D73" i="26"/>
  <c r="F74" i="26"/>
  <c r="D59" i="2"/>
  <c r="D115" i="26"/>
  <c r="G63" i="14"/>
  <c r="G107" i="14"/>
  <c r="G109" i="14"/>
  <c r="H109" i="14"/>
  <c r="H113" i="14"/>
  <c r="H69" i="14"/>
  <c r="G81" i="14"/>
  <c r="H81" i="14"/>
  <c r="G113" i="14"/>
  <c r="C123" i="14"/>
  <c r="D68" i="14"/>
  <c r="D65" i="18"/>
  <c r="G21" i="18"/>
  <c r="G69" i="14"/>
  <c r="F34" i="18"/>
  <c r="H42" i="19"/>
  <c r="E64" i="14"/>
  <c r="H64" i="14" s="1"/>
  <c r="G42" i="19"/>
  <c r="G79" i="2"/>
  <c r="H78" i="2"/>
  <c r="H122" i="14"/>
  <c r="G28" i="14"/>
  <c r="G78" i="2"/>
  <c r="E50" i="14"/>
  <c r="H79" i="2"/>
  <c r="H118" i="14"/>
  <c r="F18" i="11"/>
  <c r="G118" i="14"/>
  <c r="G90" i="14"/>
  <c r="H90" i="14"/>
  <c r="D71" i="14"/>
  <c r="C71" i="14"/>
  <c r="D17" i="11"/>
  <c r="D18" i="11"/>
  <c r="F7" i="11"/>
  <c r="G26" i="14"/>
  <c r="F50" i="14"/>
  <c r="G7" i="11"/>
  <c r="H26" i="14"/>
  <c r="G125" i="14"/>
  <c r="H125" i="14"/>
  <c r="N18" i="10"/>
  <c r="L18" i="10"/>
  <c r="E18" i="11"/>
  <c r="C27" i="14"/>
  <c r="D7" i="11" s="1"/>
  <c r="C50" i="14"/>
  <c r="F66" i="14"/>
  <c r="G126" i="14"/>
  <c r="H126" i="14"/>
  <c r="G124" i="14"/>
  <c r="H124" i="14"/>
  <c r="G18" i="2"/>
  <c r="H18" i="2"/>
  <c r="G18" i="11"/>
  <c r="G74" i="14"/>
  <c r="H74" i="14"/>
  <c r="G58" i="14"/>
  <c r="H58" i="14"/>
  <c r="G49" i="14"/>
  <c r="H49" i="14"/>
  <c r="D41" i="14"/>
  <c r="D46" i="14" s="1"/>
  <c r="G64" i="14" l="1"/>
  <c r="E70" i="2"/>
  <c r="E75" i="2" s="1"/>
  <c r="D116" i="26"/>
  <c r="D70" i="2"/>
  <c r="D117" i="26" s="1"/>
  <c r="F65" i="18"/>
  <c r="H34" i="18"/>
  <c r="C82" i="2"/>
  <c r="C88" i="2" s="1"/>
  <c r="B116" i="26"/>
  <c r="E82" i="2"/>
  <c r="E88" i="2" s="1"/>
  <c r="E33" i="14" s="1"/>
  <c r="F13" i="11" s="1"/>
  <c r="C70" i="2"/>
  <c r="D82" i="2"/>
  <c r="D88" i="2" s="1"/>
  <c r="E73" i="26"/>
  <c r="F73" i="26"/>
  <c r="G73" i="26"/>
  <c r="H73" i="26"/>
  <c r="F115" i="26"/>
  <c r="E115" i="26"/>
  <c r="G115" i="26"/>
  <c r="H115" i="26"/>
  <c r="D89" i="14"/>
  <c r="D87" i="14"/>
  <c r="E10" i="11"/>
  <c r="E9" i="11"/>
  <c r="E11" i="11"/>
  <c r="E65" i="18"/>
  <c r="G65" i="18" s="1"/>
  <c r="G18" i="18"/>
  <c r="F68" i="14"/>
  <c r="D88" i="14"/>
  <c r="F123" i="14"/>
  <c r="D123" i="14" s="1"/>
  <c r="N22" i="10"/>
  <c r="H27" i="14"/>
  <c r="G27" i="14"/>
  <c r="G59" i="2"/>
  <c r="H59" i="2"/>
  <c r="C32" i="14"/>
  <c r="C41" i="14" s="1"/>
  <c r="C46" i="14" s="1"/>
  <c r="G50" i="14"/>
  <c r="H50" i="14"/>
  <c r="E41" i="14"/>
  <c r="E46" i="14" s="1"/>
  <c r="E34" i="14" l="1"/>
  <c r="F8" i="11"/>
  <c r="C117" i="26"/>
  <c r="G117" i="26" s="1"/>
  <c r="D75" i="2"/>
  <c r="D17" i="19" s="1"/>
  <c r="E116" i="26"/>
  <c r="G116" i="26"/>
  <c r="H116" i="26"/>
  <c r="D33" i="14"/>
  <c r="E8" i="11" s="1"/>
  <c r="F88" i="2"/>
  <c r="H88" i="2" s="1"/>
  <c r="F116" i="26"/>
  <c r="C33" i="14"/>
  <c r="E17" i="19"/>
  <c r="C120" i="26"/>
  <c r="C118" i="26" s="1"/>
  <c r="C75" i="2"/>
  <c r="B117" i="26"/>
  <c r="F117" i="26" s="1"/>
  <c r="E13" i="11"/>
  <c r="D120" i="26"/>
  <c r="F68" i="18"/>
  <c r="F71" i="14"/>
  <c r="E89" i="14"/>
  <c r="E87" i="14"/>
  <c r="D10" i="11"/>
  <c r="C89" i="14"/>
  <c r="F11" i="11"/>
  <c r="F10" i="11"/>
  <c r="F9" i="11"/>
  <c r="G34" i="18"/>
  <c r="E68" i="14"/>
  <c r="C87" i="14"/>
  <c r="C88" i="14"/>
  <c r="D9" i="11"/>
  <c r="D11" i="11"/>
  <c r="G70" i="14"/>
  <c r="H70" i="14"/>
  <c r="G82" i="2"/>
  <c r="H82" i="2"/>
  <c r="E88" i="14"/>
  <c r="G70" i="2"/>
  <c r="F41" i="14"/>
  <c r="G32" i="14"/>
  <c r="H32" i="14"/>
  <c r="G123" i="14"/>
  <c r="H123" i="14"/>
  <c r="D34" i="14" l="1"/>
  <c r="E117" i="26"/>
  <c r="C17" i="19"/>
  <c r="C77" i="2"/>
  <c r="D8" i="11"/>
  <c r="D13" i="11"/>
  <c r="C34" i="14"/>
  <c r="D118" i="26"/>
  <c r="E68" i="18"/>
  <c r="G68" i="18" s="1"/>
  <c r="E71" i="14"/>
  <c r="G71" i="14" s="1"/>
  <c r="F72" i="14"/>
  <c r="H68" i="14"/>
  <c r="H66" i="14"/>
  <c r="G66" i="14"/>
  <c r="G68" i="14"/>
  <c r="F17" i="19"/>
  <c r="G75" i="2"/>
  <c r="G41" i="14"/>
  <c r="F46" i="14"/>
  <c r="F33" i="14"/>
  <c r="G88" i="2"/>
  <c r="H68" i="18" l="1"/>
  <c r="C48" i="14"/>
  <c r="B120" i="26"/>
  <c r="G118" i="26"/>
  <c r="G120" i="26" s="1"/>
  <c r="E72" i="14"/>
  <c r="G72" i="14" s="1"/>
  <c r="F89" i="14"/>
  <c r="F87" i="14"/>
  <c r="G8" i="11"/>
  <c r="G13" i="11"/>
  <c r="G10" i="11"/>
  <c r="G9" i="11"/>
  <c r="G11" i="11"/>
  <c r="F34" i="14"/>
  <c r="G33" i="14"/>
  <c r="H33" i="14"/>
  <c r="F88" i="14"/>
  <c r="G46" i="14"/>
  <c r="B118" i="26" l="1"/>
  <c r="F120" i="26"/>
  <c r="H72" i="14"/>
  <c r="G87" i="14"/>
  <c r="G89" i="14"/>
  <c r="G88" i="14"/>
  <c r="G34" i="14"/>
  <c r="H34" i="14"/>
  <c r="C65" i="18"/>
  <c r="C68" i="18" s="1"/>
  <c r="C72" i="14" l="1"/>
  <c r="D66" i="18"/>
  <c r="F118" i="26"/>
  <c r="E118" i="26"/>
  <c r="E120" i="26" s="1"/>
  <c r="D66" i="14" l="1"/>
  <c r="D72" i="14" s="1"/>
  <c r="D68" i="18"/>
</calcChain>
</file>

<file path=xl/comments1.xml><?xml version="1.0" encoding="utf-8"?>
<comments xmlns="http://schemas.openxmlformats.org/spreadsheetml/2006/main">
  <authors>
    <author>Драчук Ира</author>
  </authors>
  <commentList>
    <comment ref="B47" authorId="0" shapeId="0">
      <text>
        <r>
          <rPr>
            <b/>
            <sz val="9"/>
            <color indexed="81"/>
            <rFont val="Tahoma"/>
            <family val="2"/>
            <charset val="204"/>
          </rPr>
          <t>+вивіз сміття</t>
        </r>
      </text>
    </comment>
  </commentList>
</comments>
</file>

<file path=xl/sharedStrings.xml><?xml version="1.0" encoding="utf-8"?>
<sst xmlns="http://schemas.openxmlformats.org/spreadsheetml/2006/main" count="1587" uniqueCount="941">
  <si>
    <t>Код рядка</t>
  </si>
  <si>
    <t>капітальне будівництво</t>
  </si>
  <si>
    <t>придбання (виготовлення) основних засобів</t>
  </si>
  <si>
    <t>придбання (створення) нематеріальних активів</t>
  </si>
  <si>
    <t>Фінансовий результат від операційної діяльності</t>
  </si>
  <si>
    <t>Витрати на оплату праці</t>
  </si>
  <si>
    <t>Відрахування на соціальні заходи</t>
  </si>
  <si>
    <t>Амортизація</t>
  </si>
  <si>
    <t>за ЗКГНГ</t>
  </si>
  <si>
    <t>за СПОДУ</t>
  </si>
  <si>
    <t xml:space="preserve">за  КВЕД  </t>
  </si>
  <si>
    <t xml:space="preserve">Місцезнаходження  </t>
  </si>
  <si>
    <t xml:space="preserve">Телефон </t>
  </si>
  <si>
    <t xml:space="preserve">Прізвище та ініціали керівника  </t>
  </si>
  <si>
    <t xml:space="preserve">Підприємство  </t>
  </si>
  <si>
    <t xml:space="preserve">Організаційно-правова форма </t>
  </si>
  <si>
    <t xml:space="preserve">Вид економічної діяльності    </t>
  </si>
  <si>
    <t xml:space="preserve">Галузь     </t>
  </si>
  <si>
    <t xml:space="preserve">Код рядка </t>
  </si>
  <si>
    <t>Усього доходів</t>
  </si>
  <si>
    <t>Територія</t>
  </si>
  <si>
    <t>Форма власності</t>
  </si>
  <si>
    <t>витрати на аудиторські послуги</t>
  </si>
  <si>
    <t>Валовий прибуток (збиток)</t>
  </si>
  <si>
    <t xml:space="preserve">прибуток </t>
  </si>
  <si>
    <t>збиток</t>
  </si>
  <si>
    <t>Резервний фонд</t>
  </si>
  <si>
    <t>Інші операційні витрати</t>
  </si>
  <si>
    <t>придбання (виготовлення) інших необоротних матеріальних активів</t>
  </si>
  <si>
    <t>Чистий грошовий потік</t>
  </si>
  <si>
    <t>Забезпечення</t>
  </si>
  <si>
    <t>х</t>
  </si>
  <si>
    <t>витрати на службові відрядження</t>
  </si>
  <si>
    <t>витрати на зв’язок</t>
  </si>
  <si>
    <t>витрати на оплату праці</t>
  </si>
  <si>
    <t>відрахування на соціальні заходи</t>
  </si>
  <si>
    <t>амортизація основних засобів і нематеріальних активів загальногосподарського призначення</t>
  </si>
  <si>
    <t>витрати на операційну оренду основних засобів та роялті, що мають загальногосподарське призначення</t>
  </si>
  <si>
    <t>витрати на страхування майна загальногосподарського призначення</t>
  </si>
  <si>
    <t>витрати на страхування загальногосподарського персоналу</t>
  </si>
  <si>
    <t xml:space="preserve">організаційно-технічні послуги </t>
  </si>
  <si>
    <t>юридичні послуги</t>
  </si>
  <si>
    <t>послуги з оцінки майна</t>
  </si>
  <si>
    <t>витрати на охорону праці загальногосподарського персоналу</t>
  </si>
  <si>
    <t xml:space="preserve">витрати на підвищення кваліфікації та перепідготовку кадрів </t>
  </si>
  <si>
    <t>витрати на поліпшення основних фондів</t>
  </si>
  <si>
    <t>відрахування до резерву сумнівних боргів</t>
  </si>
  <si>
    <t>№ з/п</t>
  </si>
  <si>
    <t xml:space="preserve">Надходження від продажу акцій та облігацій </t>
  </si>
  <si>
    <t>Залучення кредитних коштів</t>
  </si>
  <si>
    <t>Усього</t>
  </si>
  <si>
    <t>Відсоток</t>
  </si>
  <si>
    <t>Залишок нерозподіленого прибутку (непокритого збитку) на початок звітного періоду</t>
  </si>
  <si>
    <t>Залишок нерозподіленого прибутку (непокритого збитку) на кінець звітного періоду</t>
  </si>
  <si>
    <t>відрахування до недержавних пенсійних фондів</t>
  </si>
  <si>
    <t>амортизація основних засобів і нематеріальних активів</t>
  </si>
  <si>
    <t>консультаційні та інформаційні послуги</t>
  </si>
  <si>
    <t>Зобов'язання</t>
  </si>
  <si>
    <t xml:space="preserve">Сума, валюта за договорами </t>
  </si>
  <si>
    <t>Процентна ставка</t>
  </si>
  <si>
    <t>модернізація, модифікація (добудова, дообладнання, реконструкція) основних засобів</t>
  </si>
  <si>
    <t>Розвиток виробництва</t>
  </si>
  <si>
    <t>витрати на благодійну допомогу</t>
  </si>
  <si>
    <t xml:space="preserve">Вид кредитного продукту та цільове призначення </t>
  </si>
  <si>
    <t>витрати на утримання основних фондів, інших необоротних активів загальногосподарського використання,  у тому числі:</t>
  </si>
  <si>
    <t>(посада)</t>
  </si>
  <si>
    <t>(підпис)</t>
  </si>
  <si>
    <t>витрати на рекламу</t>
  </si>
  <si>
    <t>Інші операційні витрати, усього, у тому числі:</t>
  </si>
  <si>
    <t>Капітальні інвестиції, усього,
у тому числі:</t>
  </si>
  <si>
    <t>податок на доходи фізичних осіб</t>
  </si>
  <si>
    <t>акцизний податок</t>
  </si>
  <si>
    <t>інші платежі (розшифрувати)</t>
  </si>
  <si>
    <t>Дата видачі / погашення (графік)</t>
  </si>
  <si>
    <t>Фінансовий результат до оподаткування</t>
  </si>
  <si>
    <t>І. Формування фінансових результатів</t>
  </si>
  <si>
    <t>Оптимальне значення</t>
  </si>
  <si>
    <t xml:space="preserve">         (ініціали, прізвище)    </t>
  </si>
  <si>
    <t>у тому числі:</t>
  </si>
  <si>
    <t>рентна плата за транспортування</t>
  </si>
  <si>
    <t>_____________________________</t>
  </si>
  <si>
    <t>Середньооблікова кількість штатних працівників</t>
  </si>
  <si>
    <t>витрати, пов'язані з використанням власних службових автомобілів</t>
  </si>
  <si>
    <t>Дохід від участі в капіталі (розшифрувати)</t>
  </si>
  <si>
    <t>Інші фінансові доходи (розшифрувати)</t>
  </si>
  <si>
    <t>інші адміністративні витрати (розшифрувати)</t>
  </si>
  <si>
    <t>Фінансові витрати (розшифрувати)</t>
  </si>
  <si>
    <t>Втрати від участі в капіталі (розшифрувати)</t>
  </si>
  <si>
    <t>Інші фонди (розшифрувати)</t>
  </si>
  <si>
    <t>Усього витрат</t>
  </si>
  <si>
    <t>Інформація</t>
  </si>
  <si>
    <t>інші витрати (розшифрувати)</t>
  </si>
  <si>
    <t>інші витрати на збут (розшифрувати)</t>
  </si>
  <si>
    <t>Найменування  банку</t>
  </si>
  <si>
    <t>Інші джерела (розшифрувати)</t>
  </si>
  <si>
    <t>(ініціали, прізвище)</t>
  </si>
  <si>
    <t>за КОАТУУ</t>
  </si>
  <si>
    <t>за КОПФГ</t>
  </si>
  <si>
    <t xml:space="preserve">за ЄДРПОУ </t>
  </si>
  <si>
    <t>______________________________________</t>
  </si>
  <si>
    <t>у тому числі за основними видами діяльності за КВЕД</t>
  </si>
  <si>
    <t>погашення реструктуризованих та відстрочених сум, що підлягають сплаті в поточному році до бюджетів та державних цільових фондів</t>
  </si>
  <si>
    <t>Рік</t>
  </si>
  <si>
    <t>Витрати на збут</t>
  </si>
  <si>
    <t>EBITDA</t>
  </si>
  <si>
    <t>Власний капітал</t>
  </si>
  <si>
    <t>Розподіл чистого прибутку</t>
  </si>
  <si>
    <t>IІ. Розрахунки з бюджетом</t>
  </si>
  <si>
    <t>Чистий рух коштів від інвестиційної діяльності </t>
  </si>
  <si>
    <t>Чистий рух коштів від фінансової діяльності </t>
  </si>
  <si>
    <t>Розрахунок показника EBITDA</t>
  </si>
  <si>
    <t xml:space="preserve">Вплив зміни валютних курсів на залишок коштів </t>
  </si>
  <si>
    <t>Довгострокові зобов'язання і забезпечення</t>
  </si>
  <si>
    <t>Поточні зобов'язання і забезпечення</t>
  </si>
  <si>
    <t>Собівартість реалізованої продукції (товарів, робіт, послуг)</t>
  </si>
  <si>
    <t>&gt; 1</t>
  </si>
  <si>
    <t>транспортні витрати</t>
  </si>
  <si>
    <t>витрати на зберігання та упаковку</t>
  </si>
  <si>
    <t>Коефіцієнти рентабельності та прибутковості</t>
  </si>
  <si>
    <t>Аналіз капітальних інвестицій</t>
  </si>
  <si>
    <t>Коефіцієнти фінансової стійкості та ліквідності</t>
  </si>
  <si>
    <t>Перенесено з додаткового капіталу</t>
  </si>
  <si>
    <t>Марка</t>
  </si>
  <si>
    <t>Рік придбання</t>
  </si>
  <si>
    <t>Витрати, усього</t>
  </si>
  <si>
    <t>Договір</t>
  </si>
  <si>
    <t>Основні фінансові показники</t>
  </si>
  <si>
    <t>Чистий дохід від реалізації продукції (товарів, робіт, послуг)</t>
  </si>
  <si>
    <t>витрати на оренду службових автомобілів</t>
  </si>
  <si>
    <t>Загальна кошторисна вартість</t>
  </si>
  <si>
    <t xml:space="preserve">IV. Капітальні інвестиції </t>
  </si>
  <si>
    <t>V. Коефіцієнтний аналіз</t>
  </si>
  <si>
    <t>курсові різниці</t>
  </si>
  <si>
    <t>4010</t>
  </si>
  <si>
    <t>Адміністративні витрати, у тому числі:</t>
  </si>
  <si>
    <t>Витрати на збут, у тому числі:</t>
  </si>
  <si>
    <t>Рентабельність EBITDA</t>
  </si>
  <si>
    <t>Коефіцієнт фінансової стійкості</t>
  </si>
  <si>
    <t>Елементи операційних витрат</t>
  </si>
  <si>
    <t>Факт наростаючим підсумком з початку року</t>
  </si>
  <si>
    <t>ЗВІТ</t>
  </si>
  <si>
    <t>__________________________</t>
  </si>
  <si>
    <t xml:space="preserve">чистий дохід  від реалізації продукції (товарів, робіт, послуг) </t>
  </si>
  <si>
    <t xml:space="preserve">кількість продукції/     наданих послуг </t>
  </si>
  <si>
    <t>план</t>
  </si>
  <si>
    <t>факт</t>
  </si>
  <si>
    <t>Найменування об’єкта</t>
  </si>
  <si>
    <t>інші операційні витрати (розшифрувати)</t>
  </si>
  <si>
    <t>Неконтрольована частка</t>
  </si>
  <si>
    <t xml:space="preserve">план </t>
  </si>
  <si>
    <t>Валовий прибуток/збиток</t>
  </si>
  <si>
    <t>Усього активи</t>
  </si>
  <si>
    <t>Усього зобов'язання і забезпечення</t>
  </si>
  <si>
    <t>Доходи і витрати (деталізація)</t>
  </si>
  <si>
    <t xml:space="preserve">пояснення та обґрунтування відхилення від запланованого рівня доходів/витрат                               </t>
  </si>
  <si>
    <t>відхилення,  +/–</t>
  </si>
  <si>
    <t>виконання, %</t>
  </si>
  <si>
    <t>Фінансовий результат від операційної діяльності, рядок 1100</t>
  </si>
  <si>
    <t>Матеріальні витрати, у тому числі:</t>
  </si>
  <si>
    <t>Найменування показника</t>
  </si>
  <si>
    <t>Відхилення,  +/–</t>
  </si>
  <si>
    <t>Виконання, %</t>
  </si>
  <si>
    <t>адміністративно-управлінський персонал</t>
  </si>
  <si>
    <t>директор</t>
  </si>
  <si>
    <t>працівники</t>
  </si>
  <si>
    <t>освоєння капітальних вкладень</t>
  </si>
  <si>
    <t>власні кошти</t>
  </si>
  <si>
    <t>кредитні кошти</t>
  </si>
  <si>
    <t>інші джерела (зазначити джерело)</t>
  </si>
  <si>
    <t>фінансування капітальних інвестицій (оплата грошовими коштами), усього</t>
  </si>
  <si>
    <t xml:space="preserve">у тому числі </t>
  </si>
  <si>
    <t>Власні кошти (розшифрувати)</t>
  </si>
  <si>
    <t xml:space="preserve">Довгострокові зобов'язання, усього </t>
  </si>
  <si>
    <t>Короткострокові зобов'язання, усього</t>
  </si>
  <si>
    <t>Інші фінансові зобов'язання, усього</t>
  </si>
  <si>
    <t>кількість продукції/             наданих послуг, одиниця виміру</t>
  </si>
  <si>
    <t>Примітки</t>
  </si>
  <si>
    <t xml:space="preserve">      Загальна інформація про підприємство (резюме)</t>
  </si>
  <si>
    <t xml:space="preserve">                   (підпис)</t>
  </si>
  <si>
    <t xml:space="preserve">(ініціали, прізвище)    </t>
  </si>
  <si>
    <t>Ковенанти/обмежувальні коефіцієнти</t>
  </si>
  <si>
    <t xml:space="preserve">Найменування об’єкта </t>
  </si>
  <si>
    <t>Інформація щодо проектно-кошторисної документації (стан розроблення, затвердження, у разі затвердження зазначити орган, яким затверджено, та відповідний документ)</t>
  </si>
  <si>
    <t>Рік початку        і закінчення будівництва</t>
  </si>
  <si>
    <t>Збільшення</t>
  </si>
  <si>
    <t>Характеризує ефективність використання активів підприємства</t>
  </si>
  <si>
    <t>Характеризує ефективність господарської діяльності підприємства</t>
  </si>
  <si>
    <t>Характеризує співвідношення власних та позикових коштів і залежність підприємства від зовнішніх фінансових джерел</t>
  </si>
  <si>
    <t>Характеризує інвестиційну політику підприємства</t>
  </si>
  <si>
    <t>Показує достатність ресурсів підприємства, які може бути використано для погашення його поточних зобов'язань.  Нормативним значенням для цього показника є &gt; 1–1,5</t>
  </si>
  <si>
    <t>Мета використання</t>
  </si>
  <si>
    <t>Інші коефіцієнти/ковенанти, якщо такі передбачені умовами кредитних договорів, із зазначенням банку, валюти та суми зобов'язання на дату останньої звітності, строку погашення. У графі "Оптимальне значення" вказати граничне значення коефіцієнта</t>
  </si>
  <si>
    <t>(    )</t>
  </si>
  <si>
    <t>зміна ціни одиниці  (вартості продукції/     наданих послуг)</t>
  </si>
  <si>
    <t>Дохід від участі в капіталі</t>
  </si>
  <si>
    <t>Втрати від участі в капіталі</t>
  </si>
  <si>
    <t>Інші фінансові доходи</t>
  </si>
  <si>
    <t>Фінансові витрати</t>
  </si>
  <si>
    <t>Капітальні інвестиції, усього, у тому числі:</t>
  </si>
  <si>
    <t>Джерела капітальних інвестицій, усього, у тому числі:</t>
  </si>
  <si>
    <t>4000/1</t>
  </si>
  <si>
    <t>4000/2</t>
  </si>
  <si>
    <t>4000/3</t>
  </si>
  <si>
    <t>4000/4</t>
  </si>
  <si>
    <t>Витрати з податку на прибуток</t>
  </si>
  <si>
    <t>Дохід з податку на прибуток</t>
  </si>
  <si>
    <t xml:space="preserve">Прибуток від припиненої діяльності після оподаткування </t>
  </si>
  <si>
    <t xml:space="preserve">Збиток від припиненої діяльності після оподаткування </t>
  </si>
  <si>
    <t>капітальний ремонт</t>
  </si>
  <si>
    <t>Інші операційні доходи, усього, у тому числі:</t>
  </si>
  <si>
    <t>інші операційні доходи (розшифрувати)</t>
  </si>
  <si>
    <t>Інші доходи, усього, у тому числі:</t>
  </si>
  <si>
    <t>інші доходи (розшифрувати)</t>
  </si>
  <si>
    <t>Інші витрати, усього, у тому числі:</t>
  </si>
  <si>
    <t>Нараховані до сплати відрахування частини чистого прибутку, усього, у тому числі:</t>
  </si>
  <si>
    <t xml:space="preserve">Надходження грошових коштів від операційної діяльності </t>
  </si>
  <si>
    <t>Надходження авансів від покупців і замовників</t>
  </si>
  <si>
    <t xml:space="preserve">Надходження грошових коштів від інвестиційної діяльності </t>
  </si>
  <si>
    <t xml:space="preserve">Надходження грошових коштів від фінансової діяльності </t>
  </si>
  <si>
    <t xml:space="preserve">Розрахунки за продукцію (товари, роботи та послуги) </t>
  </si>
  <si>
    <t xml:space="preserve">Розрахунки з оплати праці </t>
  </si>
  <si>
    <t>податок на прибуток підприємств</t>
  </si>
  <si>
    <t>податок на додану вартість</t>
  </si>
  <si>
    <t>Повернення коштів до бюджету</t>
  </si>
  <si>
    <t>Видатки грошових коштів від операційної діяльності</t>
  </si>
  <si>
    <t xml:space="preserve">Видатки грошових коштів від інвестиційної діяльності </t>
  </si>
  <si>
    <t xml:space="preserve">Видатки грошових коштів від фінансової діяльності </t>
  </si>
  <si>
    <t xml:space="preserve">      1. Дані про підприємство, персонал та витрати на оплату праці</t>
  </si>
  <si>
    <t>Чистий фінансовий результат, у тому числі:</t>
  </si>
  <si>
    <t>ІІІ. Рух грошових коштів (за прямим методом)</t>
  </si>
  <si>
    <t>Повернення податків і зборів, у тому числі:</t>
  </si>
  <si>
    <t>податку на додану вартість</t>
  </si>
  <si>
    <t>Зобов’язання з податків, зборів та інших обов’язкових платежів, у тому числі:</t>
  </si>
  <si>
    <t>Виручка від реалізації фінансових інвестицій</t>
  </si>
  <si>
    <t xml:space="preserve">Виручка від реалізації необоротних активів </t>
  </si>
  <si>
    <t>Надходження від власного капіталу</t>
  </si>
  <si>
    <t>Витрачання на викуп власних акцій</t>
  </si>
  <si>
    <t>Чистий рух коштів від операційної діяльності</t>
  </si>
  <si>
    <t>нетипові операційні доходи (розшифрувати)</t>
  </si>
  <si>
    <t>Чистий фінансовий результат</t>
  </si>
  <si>
    <t>І. Рух коштів у результаті операційної діяльності</t>
  </si>
  <si>
    <t>II. Рух коштів у результаті інвестиційної діяльності</t>
  </si>
  <si>
    <t>III. Рух коштів у результаті фінансової діяльності</t>
  </si>
  <si>
    <t>Залишок коштів на початок періоду</t>
  </si>
  <si>
    <t>Залишок коштів на кінець періоду</t>
  </si>
  <si>
    <t>Чистий рух коштів від фінансової діяльності</t>
  </si>
  <si>
    <t>IІІ. Рух грошових коштів</t>
  </si>
  <si>
    <t>ІV. Капітальні інвестиції</t>
  </si>
  <si>
    <t>VI. Звіт про фінансовий стан</t>
  </si>
  <si>
    <t>VІI. Кредитна політика</t>
  </si>
  <si>
    <t>7000</t>
  </si>
  <si>
    <t>7010</t>
  </si>
  <si>
    <t>7001</t>
  </si>
  <si>
    <t>7002</t>
  </si>
  <si>
    <t>7003</t>
  </si>
  <si>
    <t>7011</t>
  </si>
  <si>
    <t>7012</t>
  </si>
  <si>
    <t>7013</t>
  </si>
  <si>
    <t>VIII. Дані про персонал та витрати на оплату праці</t>
  </si>
  <si>
    <t>8000</t>
  </si>
  <si>
    <t>8001</t>
  </si>
  <si>
    <t>8002</t>
  </si>
  <si>
    <t>8003</t>
  </si>
  <si>
    <t>8010</t>
  </si>
  <si>
    <t>8020</t>
  </si>
  <si>
    <t>8021</t>
  </si>
  <si>
    <t>8022</t>
  </si>
  <si>
    <t>8023</t>
  </si>
  <si>
    <t>Необоротні активи, усього, у тому числі:</t>
  </si>
  <si>
    <t>Основні засоби</t>
  </si>
  <si>
    <t>первісна вартість</t>
  </si>
  <si>
    <t>знос</t>
  </si>
  <si>
    <t>Оборотні активи, усього, у тому числі:</t>
  </si>
  <si>
    <t>Зменшення</t>
  </si>
  <si>
    <t>Рентабельність діяльності</t>
  </si>
  <si>
    <t>Рентабельність активів</t>
  </si>
  <si>
    <t>Рентабельність власного капіталу</t>
  </si>
  <si>
    <t>Коефіцієнт зносу основних засобів</t>
  </si>
  <si>
    <t>плюс амортизація, рядок 1430</t>
  </si>
  <si>
    <t>мінус операційні доходи від курсових різниць, рядок 1071</t>
  </si>
  <si>
    <t>плюс операційні витрати від курсових різниць, рядок 1081</t>
  </si>
  <si>
    <t>мінус значні нетипові операційні доходи, рядок 1072</t>
  </si>
  <si>
    <t>плюс значні нетипові операційні витрати, рядок 1082</t>
  </si>
  <si>
    <t>Факт наростаючим підсумком
з початку року</t>
  </si>
  <si>
    <t>Факт наростаючим підсумком 
з початку року</t>
  </si>
  <si>
    <t>Первісна балансова вартість введених потужностей на початок звітного періоду</t>
  </si>
  <si>
    <t>Незавершене будівництво на початок звітного періоду</t>
  </si>
  <si>
    <t>Дата
початку
оренди</t>
  </si>
  <si>
    <t>Документ, яким затверджений титул будови,
із зазначенням органу, який його погодив</t>
  </si>
  <si>
    <t>Цільове фінансування</t>
  </si>
  <si>
    <t>Отримано залучених коштів, усього, у тому числі:</t>
  </si>
  <si>
    <t>Повернено залучених коштів, усього, у тому числі:</t>
  </si>
  <si>
    <t>ПДВ, що підлягає сплаті до бюджету за підсумками звітного періоду</t>
  </si>
  <si>
    <t>ПДВ, що підлягає відшкодуванню з бюджету за підсумками звітного періоду</t>
  </si>
  <si>
    <t>інші податки та збори (розшифрувати)</t>
  </si>
  <si>
    <t>земельний податок</t>
  </si>
  <si>
    <t>орендна плата</t>
  </si>
  <si>
    <t>митні платежі</t>
  </si>
  <si>
    <t xml:space="preserve">єдиний внесок на загальнообов'язкове державне соціальне страхування                      </t>
  </si>
  <si>
    <t>Погашення податкового боргу, усього, у тому числі:</t>
  </si>
  <si>
    <t>інші (штрафи, пені, неустойки) (розшифрувати)</t>
  </si>
  <si>
    <t>нетипові операційні витрати (розшифрувати)</t>
  </si>
  <si>
    <t>рентна плата за користування надрами</t>
  </si>
  <si>
    <t>залучені кредитні кошти</t>
  </si>
  <si>
    <t>бюджетне фінансування</t>
  </si>
  <si>
    <t>інші джерела</t>
  </si>
  <si>
    <t>довгострокові зобов'язання</t>
  </si>
  <si>
    <t>короткострокові зобов'язання</t>
  </si>
  <si>
    <t>інші фінансові зобов'язання</t>
  </si>
  <si>
    <t>Витрати на сировину та основні матеріали</t>
  </si>
  <si>
    <t xml:space="preserve">Витрати на паливо </t>
  </si>
  <si>
    <t>Витрати на електроенергію</t>
  </si>
  <si>
    <t>Витрати, що здійснюються для підтримання об’єкта в робочому стані (проведення ремонту, технічного огляду, нагляду, обслуговування тощо)</t>
  </si>
  <si>
    <t>Амортизація основних засобів і нематеріальних активів</t>
  </si>
  <si>
    <t>Інші витрати (розшифрувати)</t>
  </si>
  <si>
    <t>Цільове фінансування  (розшифрувати)</t>
  </si>
  <si>
    <t>Виручка від реалізації продукції (товарів, робіт, послуг)</t>
  </si>
  <si>
    <t xml:space="preserve">Інші надходження (розшифрувати) </t>
  </si>
  <si>
    <t>Коефіцієнт відношення капітальних інвестицій до амортизації
(капітальні інвестиції, рядок 4000 / амортизація, рядок 1430)</t>
  </si>
  <si>
    <t>Коефіцієнт відношення капітальних інвестицій до чистого доходу від реалізації продукції (товарів, робіт, послуг)
(капітальні інвестиції, рядок 4000 / чистий дохід від реалізації продукції (товарів, робіт, послуг), рядок 1000)</t>
  </si>
  <si>
    <t>Коефіцієнт зносу основних засобів 
(сума зносу, рядок 6003 / первісна вартість основних засобів, рядок 6002)</t>
  </si>
  <si>
    <t>Фонд оплати праці, тис. грн,
у тому числі:</t>
  </si>
  <si>
    <t>Витрати на оплату праці,
тис. грн, у тому числі:</t>
  </si>
  <si>
    <t xml:space="preserve">У разі збільшення витрат на оплату праці у звітному періоді порівняно із запланованими та фактичними витратами відповідного періоду минулого року обов'язково надаються обґрунтування. </t>
  </si>
  <si>
    <t>чистий дохід  від реалізації продукції (товарів, робіт, послуг),     тис. грн</t>
  </si>
  <si>
    <t>ціна одиниці     (вартість  продукції/     наданих послуг), грн</t>
  </si>
  <si>
    <t>Відхилення,  +/–
(факт звітного періоду /
план звітного періоду)</t>
  </si>
  <si>
    <t>Виконання, %
(факт звітного періоду /
план звітного періоду)</t>
  </si>
  <si>
    <t>тис. грн (без ПДВ)</t>
  </si>
  <si>
    <t xml:space="preserve">Прибуток </t>
  </si>
  <si>
    <t>Збиток</t>
  </si>
  <si>
    <t>Валова рентабельність
(валовий прибуток, рядок 1020 / чистий дохід від реалізації продукції (товарів, робіт, послуг), рядок 1000) х 100, %</t>
  </si>
  <si>
    <t>Рентабельність EBITDA
(EBITDA, рядок 1310 / чистий дохід від реалізації продукції (товарів, робіт, послуг), рядок 1000) х 100, %</t>
  </si>
  <si>
    <t>Рентабельність активів
(чистий фінансовий результат, рядок 1200 / вартість активів, рядок 6020) х 100, %</t>
  </si>
  <si>
    <t>Рентабельність діяльності
(чистий фінансовий результат, рядок 1200 / чистий дохід від реалізації продукції (товарів, робіт, послуг), рядок 1000) х 100, %</t>
  </si>
  <si>
    <t>{Додаток 3 в редакції Наказу Міністерства економічного розвитку і торгівлі № 1394 від 03.11.2015}</t>
  </si>
  <si>
    <t>(тис.грн.)</t>
  </si>
  <si>
    <t>у тому числі державні гранти і субсидії</t>
  </si>
  <si>
    <t>у тому числі фінансові запозичення</t>
  </si>
  <si>
    <t>Усього пасиви</t>
  </si>
  <si>
    <t>Контроль</t>
  </si>
  <si>
    <t xml:space="preserve">Факт наростаючим підсумком
з початку року </t>
  </si>
  <si>
    <t xml:space="preserve">      2. Інформація про бізнес підприємства (код рядка 1000 фінансового плану)</t>
  </si>
  <si>
    <t xml:space="preserve">      3. Діючі фінансові зобов'язання підприємства</t>
  </si>
  <si>
    <t>Надходження коштів з міського бюджету</t>
  </si>
  <si>
    <t>Поповнення статуного капіталу підприємства</t>
  </si>
  <si>
    <t>Направлення коштів на:</t>
  </si>
  <si>
    <t>придбання та оновлення необоротних активів (розшифрувати)</t>
  </si>
  <si>
    <t>поповнення обігових коштів (розшифрувати)</t>
  </si>
  <si>
    <t xml:space="preserve">Усього виплат </t>
  </si>
  <si>
    <t>гроші та їх еквіваленти</t>
  </si>
  <si>
    <t xml:space="preserve">      4. Інформація щодо отримання та повернення залучених коштів</t>
  </si>
  <si>
    <t>5. Витрати, пов'язані з використанням власних службових автомобілів (у складі адміністративних витрат, рядок 1031)</t>
  </si>
  <si>
    <t>6. Витрати на оренду службових автомобілів (у складі адміністративних витрат, рядок 1032)</t>
  </si>
  <si>
    <t>8. Капітальне будівництво (рядок 4010 таблиці 4)</t>
  </si>
  <si>
    <t>Таблиця 1</t>
  </si>
  <si>
    <t>Таблиця 2</t>
  </si>
  <si>
    <t>Таблиця 3</t>
  </si>
  <si>
    <t>Таблиця 4</t>
  </si>
  <si>
    <t>Таблиця 5</t>
  </si>
  <si>
    <t>Таблиця 6</t>
  </si>
  <si>
    <t>Продовження таблиці 6</t>
  </si>
  <si>
    <t>Таблиця 7</t>
  </si>
  <si>
    <t>(тис.грн)</t>
  </si>
  <si>
    <t>Адміністративні витрати</t>
  </si>
  <si>
    <t>Інші операційні доходи</t>
  </si>
  <si>
    <t>Інші доходи</t>
  </si>
  <si>
    <t>Інші витрати</t>
  </si>
  <si>
    <t xml:space="preserve">Нараховані до сплати податки, збори та інші обов'язкові платежі </t>
  </si>
  <si>
    <t>Нараховані до сплати податки та збори до Державного бюджету України (податкові платежі), усього, у тому числі:</t>
  </si>
  <si>
    <t>Нараховані до сплати податки та збори до місцевих бюджетів (податкові платежі)</t>
  </si>
  <si>
    <t>Інші податки, збори та платежі на користь держави</t>
  </si>
  <si>
    <t>Директор КП</t>
  </si>
  <si>
    <t>1048/1</t>
  </si>
  <si>
    <t xml:space="preserve"> (посада)</t>
  </si>
  <si>
    <t xml:space="preserve"> </t>
  </si>
  <si>
    <t>виконання, 
%</t>
  </si>
  <si>
    <t>Нараховані до сплати податки та збори до Державного бюджету України (податкові платежі)</t>
  </si>
  <si>
    <t>військовий збір</t>
  </si>
  <si>
    <t xml:space="preserve"> (ініціали, прізвище)    </t>
  </si>
  <si>
    <t xml:space="preserve"> (підпис)</t>
  </si>
  <si>
    <t>Нараховані до сплати податки та збори до місцевих бюджетів (податкові платежі), усього, у тому числі:</t>
  </si>
  <si>
    <t>тис.грн</t>
  </si>
  <si>
    <t>Надходженнґ від отримання субсидій, дотацій</t>
  </si>
  <si>
    <t>Надходження від відсотків за залишками коштів на поточних рахунках</t>
  </si>
  <si>
    <t>Надходженнґ від повернення авансів</t>
  </si>
  <si>
    <t>Витрачання на придбання фінансових інвестицій, у тому числі:</t>
  </si>
  <si>
    <t xml:space="preserve">витрачання на придбання акцій та облігацій </t>
  </si>
  <si>
    <t>Витрачання на придбання необоротних активів, у тому числі:</t>
  </si>
  <si>
    <t>модернізація, модифікація (добудова, дообладнання, реконструкція) основних засобів (розшифрувати)</t>
  </si>
  <si>
    <t>капітальний ремонт (розшифрувати)</t>
  </si>
  <si>
    <t>Надходження від отримання позик/кредитів/облігацій/векселів</t>
  </si>
  <si>
    <t>Витрачання на погашення позик</t>
  </si>
  <si>
    <t>Витрачання на сплату дивідендів</t>
  </si>
  <si>
    <t>Витрачання на сплату відсотків за користування позиковим капіталом</t>
  </si>
  <si>
    <r>
      <t>Інші надходження (розшифрувати)</t>
    </r>
    <r>
      <rPr>
        <i/>
        <sz val="16"/>
        <rFont val="Times New Roman"/>
        <family val="1"/>
        <charset val="204"/>
      </rPr>
      <t xml:space="preserve"> </t>
    </r>
  </si>
  <si>
    <t>капітальне будівництво (розшифрувати)</t>
  </si>
  <si>
    <r>
      <t>придбання (створення) нематеріальних активів (розшифрувати)</t>
    </r>
    <r>
      <rPr>
        <i/>
        <sz val="16"/>
        <rFont val="Times New Roman"/>
        <family val="1"/>
        <charset val="204"/>
      </rPr>
      <t xml:space="preserve"> </t>
    </r>
  </si>
  <si>
    <t>тис.грн (без ПДВ)</t>
  </si>
  <si>
    <t xml:space="preserve">Факт наростаючим підсумком 
з початку року </t>
  </si>
  <si>
    <t>Рентабельність власного капіталу
(чистий фінансовий результат, рядок 1200 / власний капітал, рядок 6030) х 100, %</t>
  </si>
  <si>
    <t>Коефіцієнт відношення боргу до EBITDA
(довгострокові зобов'язання, рядок 6040 + поточні зобов'язання, рядок 6050) / EBITDA, рядок 1310</t>
  </si>
  <si>
    <t>Коефіцієнт фінансової стійкості
(власний капітал, рядок 6030 / (довгострокові зобов'язання, рядок 6040 + поточні зобов'язання, рядок 6050))</t>
  </si>
  <si>
    <t>Коефіцієнт поточної ліквідності (покриття)
(оборотні активи, рядок 6010 / поточні зобов'язання, рядок 6050)</t>
  </si>
  <si>
    <r>
      <t xml:space="preserve">Середня кількість працівників </t>
    </r>
    <r>
      <rPr>
        <sz val="16"/>
        <rFont val="Times New Roman"/>
        <family val="1"/>
        <charset val="204"/>
      </rPr>
      <t>(штатних
працівників, зовнішніх сумісників та працівників,
що працюють за цивільно-правовими договорами)</t>
    </r>
    <r>
      <rPr>
        <b/>
        <sz val="16"/>
        <rFont val="Times New Roman"/>
        <family val="1"/>
        <charset val="204"/>
      </rPr>
      <t>,
у тому числі:</t>
    </r>
  </si>
  <si>
    <t>Середньомісячні витрати на оплату праці 
одного працівника (грн), усього,
у тому числі:</t>
  </si>
  <si>
    <t>Найменування видів діяльності</t>
  </si>
  <si>
    <t>IV. Розподіл коштів, отриманих з  бюджету на поповнення статутного капіталу</t>
  </si>
  <si>
    <t xml:space="preserve">Факт наростаючим підсумком </t>
  </si>
  <si>
    <t>Відхилення,
(%)</t>
  </si>
  <si>
    <t>відхилення (+,-),</t>
  </si>
  <si>
    <t>Надходження грошових коштів від операційної діяльності</t>
  </si>
  <si>
    <t>Інші надходження, усього, у тому числі:</t>
  </si>
  <si>
    <t>Інші платежі, усього, у тому числі:</t>
  </si>
  <si>
    <t>капітальне будівництво, усього, у тому числі:</t>
  </si>
  <si>
    <t>придбання (створення) нематеріальних активів, усього, у тому числі:</t>
  </si>
  <si>
    <t xml:space="preserve">модернізація, модифікація (добудова, дообладнання, реконструкція) основних засобів, усього, у тому числі: </t>
  </si>
  <si>
    <t xml:space="preserve">капітальний ремонт, усього, у тому числі: </t>
  </si>
  <si>
    <t>Поповнення статутного капіталу підприємства, усього, у тому числі:</t>
  </si>
  <si>
    <t xml:space="preserve">придбання на оновлення необоротних активів </t>
  </si>
  <si>
    <t xml:space="preserve">Усього нарахованих виплат </t>
  </si>
  <si>
    <t>Інші цілі, усього, у тому числі:</t>
  </si>
  <si>
    <t>Інші фонди, усього, у тому числі:</t>
  </si>
  <si>
    <t>Нараховані до сплати податки, збори та інші обов'язкові платежі</t>
  </si>
  <si>
    <t>інші податки та збори, усього, у тому числі:</t>
  </si>
  <si>
    <t>Нараховані до сплати інші податки, збори та платежі, усього, у тому числі:</t>
  </si>
  <si>
    <t>Нараховані до сплати інші податки, збори та платежі</t>
  </si>
  <si>
    <t>інші податки, збори та платежі, усього, у тому числі:</t>
  </si>
  <si>
    <t>Погашення податкового боргу</t>
  </si>
  <si>
    <t>інші (штрафи, пені, неустойки),  усього, у тому числі:</t>
  </si>
  <si>
    <t>комунальними підприємствами, що є власністю Вінницької міської об'єднаної територіальної громади до бюджету Вінницької міської ОТГ</t>
  </si>
  <si>
    <t>єдиний внесок на загальнообов'язкове державне соціальне страхування</t>
  </si>
  <si>
    <t>Розшифровка до Таблиці 1 "Формування фінансових результатів"</t>
  </si>
  <si>
    <t>Розшифровка до Таблиці 2 "Розрахунки з бюджетом"</t>
  </si>
  <si>
    <t>Розшифровка до Таблиці 3 "Рух грошових коштів (за прямим методом)"</t>
  </si>
  <si>
    <t xml:space="preserve">Розшифровка до Таблиці 4 "Капітальні інвестиції" </t>
  </si>
  <si>
    <t>Розшифровка до Таблиці 7 "Розподіл коштів, отриманих з  бюджету на поповнення Статутного капіталу"</t>
  </si>
  <si>
    <r>
      <t xml:space="preserve">Орган державного управління  </t>
    </r>
    <r>
      <rPr>
        <b/>
        <i/>
        <sz val="16"/>
        <rFont val="Times New Roman"/>
        <family val="1"/>
        <charset val="204"/>
      </rPr>
      <t xml:space="preserve"> </t>
    </r>
  </si>
  <si>
    <r>
      <t>придбання (виготовлення) основних засобів (розшифрувати)</t>
    </r>
    <r>
      <rPr>
        <i/>
        <sz val="16"/>
        <rFont val="Times New Roman"/>
        <family val="1"/>
        <charset val="204"/>
      </rPr>
      <t xml:space="preserve"> </t>
    </r>
  </si>
  <si>
    <t>тис. грн</t>
  </si>
  <si>
    <t>Одиниця виміру</t>
  </si>
  <si>
    <t>відхилення,
(%)</t>
  </si>
  <si>
    <t>відхилення,  +/–
(факт звітного періоду /
план звітного періоду)</t>
  </si>
  <si>
    <t>виконання, %
(факт звітного періоду /
план звітного періоду)</t>
  </si>
  <si>
    <t xml:space="preserve">минулий 
2019 рік </t>
  </si>
  <si>
    <t>за 2020 рік</t>
  </si>
  <si>
    <t xml:space="preserve">минулий 2019 рік </t>
  </si>
  <si>
    <t xml:space="preserve">поточний 2020 рік </t>
  </si>
  <si>
    <t>Звітний 2020 рік</t>
  </si>
  <si>
    <t>Комунальне підприємство "Вінницька транспортна компанія"</t>
  </si>
  <si>
    <t>03327925</t>
  </si>
  <si>
    <t xml:space="preserve">Комунальне підприємство   </t>
  </si>
  <si>
    <t>м. Вінниця</t>
  </si>
  <si>
    <t>0510100000</t>
  </si>
  <si>
    <t>07094 Вінницька міська рада</t>
  </si>
  <si>
    <t>міський електро- та автотранспорт</t>
  </si>
  <si>
    <t>49.31</t>
  </si>
  <si>
    <t>32 Комунальна</t>
  </si>
  <si>
    <t>21036, м. Вінниця, вул. Хмельницьке шосе, буд. 29</t>
  </si>
  <si>
    <t>61-16-93, 55-09-20</t>
  </si>
  <si>
    <t>Михайло Петрович Луценко</t>
  </si>
  <si>
    <t>Генеральний директор КП "ВТК"</t>
  </si>
  <si>
    <t>М.П.Луценко</t>
  </si>
  <si>
    <t xml:space="preserve">поточний 
2020 рік </t>
  </si>
  <si>
    <t>Факт минулого 2019 року</t>
  </si>
  <si>
    <t>План звітного 2020 року</t>
  </si>
  <si>
    <t>Факт звітного 2020 року</t>
  </si>
  <si>
    <t xml:space="preserve">№ п/п      </t>
  </si>
  <si>
    <t>відхилення     (+,-)</t>
  </si>
  <si>
    <t>ВИТРАТНА ЧАСТИНА</t>
  </si>
  <si>
    <t>Собівартість реалізованої продукції (товарів, робіт, послуг)                                                         "Інші витрати", усього, у тому числі:</t>
  </si>
  <si>
    <t>1018</t>
  </si>
  <si>
    <t>- у сфері інформації</t>
  </si>
  <si>
    <t>-  сферах права, бухобліку та інше</t>
  </si>
  <si>
    <t>- у сфері освіти</t>
  </si>
  <si>
    <t>-  охорони праці, здоров’я</t>
  </si>
  <si>
    <t>- фінансове посередництво (страхування майна)</t>
  </si>
  <si>
    <t>- санпослуги, прибирання сміття, знищення відходів</t>
  </si>
  <si>
    <t>- індивідуальні послуги</t>
  </si>
  <si>
    <t>- по оренді</t>
  </si>
  <si>
    <t>- витрати на відрядження</t>
  </si>
  <si>
    <t>- реклама на трамваях та тролейбусах</t>
  </si>
  <si>
    <t>- автопослуги</t>
  </si>
  <si>
    <t>Ідальні:</t>
  </si>
  <si>
    <t>- дератизація і медогляд</t>
  </si>
  <si>
    <t>База відпочинку:</t>
  </si>
  <si>
    <t>- оплата відряджень</t>
  </si>
  <si>
    <t xml:space="preserve">- податок на землю </t>
  </si>
  <si>
    <t>"Інші адміністративні витрати"</t>
  </si>
  <si>
    <t>1049</t>
  </si>
  <si>
    <t>Матеріальні витрати</t>
  </si>
  <si>
    <t xml:space="preserve">Податки: </t>
  </si>
  <si>
    <t>- туристичний збір</t>
  </si>
  <si>
    <t>- податок на землю</t>
  </si>
  <si>
    <t>- екологічний податок</t>
  </si>
  <si>
    <t>- податок на використання водних ресурсів</t>
  </si>
  <si>
    <t>- податок на радіочастоти</t>
  </si>
  <si>
    <t>Послуги банка за розрахункове обслуговування</t>
  </si>
  <si>
    <t>Інкасація</t>
  </si>
  <si>
    <t>Архів</t>
  </si>
  <si>
    <t>Тендери</t>
  </si>
  <si>
    <t>Послуги сторонніх організацій</t>
  </si>
  <si>
    <t>Охорона по договору</t>
  </si>
  <si>
    <t>"Інші витрати на збут"</t>
  </si>
  <si>
    <t>1067</t>
  </si>
  <si>
    <t>Інші  -   всього:</t>
  </si>
  <si>
    <t>винагорода за реалізацію проїзних</t>
  </si>
  <si>
    <t>ремонт кіосків</t>
  </si>
  <si>
    <t>обслуговування касової техніки</t>
  </si>
  <si>
    <t>Матеріали</t>
  </si>
  <si>
    <t>"Інші операційні витрати"</t>
  </si>
  <si>
    <t>1086</t>
  </si>
  <si>
    <t>Сплачені пені</t>
  </si>
  <si>
    <t>Пільгові пенсії</t>
  </si>
  <si>
    <t>Членські внески</t>
  </si>
  <si>
    <t>Матеріальна допомога ветеранам</t>
  </si>
  <si>
    <t>Ритуальні послуги</t>
  </si>
  <si>
    <t>Послуги автомобільного транспорту</t>
  </si>
  <si>
    <t>Повернення в дохід загального фонду місцевого бюджету м.Вінниці незаконної Державної допомоги, визнанної недопустимою для конкуренції, згідно рішення АМКУ від 20.11.2018р. №652-р</t>
  </si>
  <si>
    <t>Знецінення матеріалів</t>
  </si>
  <si>
    <t>"Фінансові витрати"</t>
  </si>
  <si>
    <t>1140</t>
  </si>
  <si>
    <t>Комісія по лізинговим платежам</t>
  </si>
  <si>
    <t>"Інші витрати"</t>
  </si>
  <si>
    <t>1162</t>
  </si>
  <si>
    <t>Списання необоротних активів</t>
  </si>
  <si>
    <t>Відшкодування втрат після ДТП</t>
  </si>
  <si>
    <t>Армія (ООС) паливо</t>
  </si>
  <si>
    <t>ДОХІДНА ЧАСТИНА</t>
  </si>
  <si>
    <t>"Інші операційні доходи"</t>
  </si>
  <si>
    <t>1073</t>
  </si>
  <si>
    <t>Дохід від реалізації оборотних активів дохід  оприбут. ТМЦ</t>
  </si>
  <si>
    <t>Дохід від оренди</t>
  </si>
  <si>
    <t>Компенсація пільгового проїзду окремих категорій громадян МЕТ електротранспортом</t>
  </si>
  <si>
    <t>Компенсація пільгового проїзду громадян автобусом</t>
  </si>
  <si>
    <t>Кошти міського бюджету, в т.ч.:</t>
  </si>
  <si>
    <t>5.1</t>
  </si>
  <si>
    <t>- на компенсацію пільгового проїзду учнів</t>
  </si>
  <si>
    <t>5.2</t>
  </si>
  <si>
    <t>- на компенсацію пільгового проїзду  студентів</t>
  </si>
  <si>
    <t>5.3</t>
  </si>
  <si>
    <t>- на компенсацію за безоплатний  проїзд багатодітних сімей</t>
  </si>
  <si>
    <t>5.4</t>
  </si>
  <si>
    <t>- на оплату фактично виконаних обсягів  пасажироперевезень</t>
  </si>
  <si>
    <t>5.5</t>
  </si>
  <si>
    <t>- на проведення ремонту трамвайних колій та асфальтного покриття на предрейкових та міжколійних ділянках, контактної мережі міського електротранспорту</t>
  </si>
  <si>
    <t>Видатки на проведення капітального ремонту контактної мережі міського електротранспорта</t>
  </si>
  <si>
    <t>5.6</t>
  </si>
  <si>
    <t xml:space="preserve">- на проведення капітального ремонту контактної мережі міського електротранспорта </t>
  </si>
  <si>
    <t xml:space="preserve">- фінансова підтримка-дотація на покриття збитків КП "ВТК" від надання послуг пасажирським автомобільним транспортом загального користування </t>
  </si>
  <si>
    <t>Фінансова підтримка на погашення та обслуговування кредиту, отриманого для придбання автобусу</t>
  </si>
  <si>
    <t>Відшкодування витрат на розвиток виробництва</t>
  </si>
  <si>
    <t>Непокриті фінансуванням витрати для беззбиткової роботи підприємства</t>
  </si>
  <si>
    <t>"Інші фінансові доходи"</t>
  </si>
  <si>
    <t>1130</t>
  </si>
  <si>
    <t xml:space="preserve">Відсотки, одержані від банку за користування коштами підприємства </t>
  </si>
  <si>
    <t>"Інші доходи"</t>
  </si>
  <si>
    <t>1152</t>
  </si>
  <si>
    <t>- амортизація житлового фонду та безкоштовно отримані основні засоби</t>
  </si>
  <si>
    <t>- новорічна ялинка</t>
  </si>
  <si>
    <t>-  навчання  в центрі зайнятості та навч.водіїв</t>
  </si>
  <si>
    <t>- оренда приміщень</t>
  </si>
  <si>
    <t>- отримані від маршрутних таксі</t>
  </si>
  <si>
    <t>- відшкодування збитку при ДТП</t>
  </si>
  <si>
    <t>- відшкодування заробітної плати військовослужбовцям</t>
  </si>
  <si>
    <t>- наклейки</t>
  </si>
  <si>
    <t>-повернення коштів згідно фін.аудиту</t>
  </si>
  <si>
    <t>Генеральний директор КП"ВТК"</t>
  </si>
  <si>
    <t>М. П. Луценко</t>
  </si>
  <si>
    <t xml:space="preserve">минулий
 2019 рік </t>
  </si>
  <si>
    <t>- націнка на продукти в їдальнях КП "ВТК"</t>
  </si>
  <si>
    <t>- радіочастоти</t>
  </si>
  <si>
    <t xml:space="preserve">М.П. Луценко </t>
  </si>
  <si>
    <t>Факт 
2019 року</t>
  </si>
  <si>
    <t>План
 2020 року</t>
  </si>
  <si>
    <t>Факт 
2020 року</t>
  </si>
  <si>
    <t>Цільове фінансування, усього, у тому числі:</t>
  </si>
  <si>
    <t>Компенсація пільгового проїзду окремих категорій громадян МЕТ</t>
  </si>
  <si>
    <t>Кошти бюджету, в т.ч.:</t>
  </si>
  <si>
    <t>3.1</t>
  </si>
  <si>
    <t>3.2</t>
  </si>
  <si>
    <t>- на компенсацію пільгового проїзду студентів</t>
  </si>
  <si>
    <t>3.3</t>
  </si>
  <si>
    <t>- на компенсацію за безоплатний проїзд багатодітних сімей</t>
  </si>
  <si>
    <t>3.4</t>
  </si>
  <si>
    <t>- на оплату фактично виконаних обсягів пасажироперевезень</t>
  </si>
  <si>
    <t>3.5</t>
  </si>
  <si>
    <t>- фінансова підтримка-дотація на покриття збитків КП "ВТК" на надання послуг пасажирським автомобільним транспортом загального користування</t>
  </si>
  <si>
    <t>Непокритті фінансуванням витрати для беззбиткової роботи підприємства</t>
  </si>
  <si>
    <t>Аванси одержані</t>
  </si>
  <si>
    <t>Відшкодування лікарняних фондом соціального страхування</t>
  </si>
  <si>
    <t>Збір за спеціальне використанння поверхневих та підземних вод</t>
  </si>
  <si>
    <t>Екологічний податок</t>
  </si>
  <si>
    <t>Туристичний збір</t>
  </si>
  <si>
    <t>Радіочастоти</t>
  </si>
  <si>
    <t>Відшкодування по виконавчим листам (аліменти)</t>
  </si>
  <si>
    <t>Витрати по  відрядженням</t>
  </si>
  <si>
    <t>Послуги звʼязку (інтернет, телефон, WiFi)</t>
  </si>
  <si>
    <t>Витрати на навчання</t>
  </si>
  <si>
    <t>Послуги сторонніх організацій (гідроізоляція, атестація робочих місць, архів, техобслуговування автомобілів, газопостачання, виготовлення обладнання та ін.)</t>
  </si>
  <si>
    <t>Метрологічне обслуговування приладів</t>
  </si>
  <si>
    <t>Витрати на рекламу (радіо, газети, телебачення)</t>
  </si>
  <si>
    <t>Витрати на медичний огляд працівників</t>
  </si>
  <si>
    <t>Юридичні, нотаріальні послуги</t>
  </si>
  <si>
    <t>Оренда землі в с. Сичавка</t>
  </si>
  <si>
    <t>Модернізація та обслуговування обчислювальної техніки та програм</t>
  </si>
  <si>
    <t>Відшкодування членських внесків організаціям (Корпорація)</t>
  </si>
  <si>
    <t>Виплата пільгових пенсій</t>
  </si>
  <si>
    <t>Відшкодування збитків при аваріях, ДТП</t>
  </si>
  <si>
    <t>Витрати по дератизації, дезінфекції, утилізація</t>
  </si>
  <si>
    <t>Технічний огляд транспортних засобів та ремонт</t>
  </si>
  <si>
    <t>Послуги по оренді диспетчерських пунктів</t>
  </si>
  <si>
    <t>Матеріальна допомога</t>
  </si>
  <si>
    <t>Інші:</t>
  </si>
  <si>
    <t>- виготовлення інформаційних систем</t>
  </si>
  <si>
    <t>- обстеження вагонів</t>
  </si>
  <si>
    <t>- ремонт переїздів трамвайної колії з проїжджою частиною доріг, асфальтування міжколійних ділянок</t>
  </si>
  <si>
    <t>- переоснащення ТП</t>
  </si>
  <si>
    <t>- ремонт будівель</t>
  </si>
  <si>
    <t>- проектні роботи</t>
  </si>
  <si>
    <t>- страхова компанія "Місто"</t>
  </si>
  <si>
    <t>- ремонт двигунів (тролейбусів, трамваїв, автобусів)</t>
  </si>
  <si>
    <t>- ремонт тролейбусів, транспортні роботи</t>
  </si>
  <si>
    <t>- мийка вагонів</t>
  </si>
  <si>
    <t>- будівництво ТП-19 по вул.Стрілецька, б/н (біля будинку №4)</t>
  </si>
  <si>
    <t>придбання (створення) основних засобів,  усього, у тому числі:</t>
  </si>
  <si>
    <t>- сонячний вакуумний колектор (2шт.)</t>
  </si>
  <si>
    <t>- тренажер база відпочинку "Луна" (2шт.)</t>
  </si>
  <si>
    <t>- під'їзна дорога (Сабарів)</t>
  </si>
  <si>
    <t>- система пожежної сигналізації (Сабарів)</t>
  </si>
  <si>
    <t>- токарно-гвинторізний станок моделі типу 16К20</t>
  </si>
  <si>
    <t>- міні АТС</t>
  </si>
  <si>
    <t>- придбання машини для ремонту контактної мережі</t>
  </si>
  <si>
    <t>- встановлення геліонагрівачів води в трамвайному і тролейбусному депо</t>
  </si>
  <si>
    <t>- мережа водовідведення (Сабарів)</t>
  </si>
  <si>
    <t>- принтер</t>
  </si>
  <si>
    <t>- ноутбук</t>
  </si>
  <si>
    <t>- мінінасосна станція (2шт.)</t>
  </si>
  <si>
    <t>- дизель генератор</t>
  </si>
  <si>
    <t>- будівельні матеріали (база відпочинку "Луна")</t>
  </si>
  <si>
    <t>- біотуалет (душова кабіна база відпочинку "Луна")</t>
  </si>
  <si>
    <t>- центральна ремонтна майстерня (Сабарів)</t>
  </si>
  <si>
    <t>- спеціальне обладнання для зварювання трамвайних колій</t>
  </si>
  <si>
    <t>- пристрій для зарядки акамулятора</t>
  </si>
  <si>
    <t>- котел електричний</t>
  </si>
  <si>
    <t>- інвент.джерело звар.струму</t>
  </si>
  <si>
    <t>- системний блок</t>
  </si>
  <si>
    <t>- система автоматичного підрахунку та обліку пасажирів</t>
  </si>
  <si>
    <t>- смоловарка</t>
  </si>
  <si>
    <t>- мийка (Сабарів)</t>
  </si>
  <si>
    <t>- компресор повітряний (Сабарів)</t>
  </si>
  <si>
    <t>- морозильна камера</t>
  </si>
  <si>
    <t>- кондиціонер в трамвай (2шт.)</t>
  </si>
  <si>
    <t>- водонагрівач</t>
  </si>
  <si>
    <t>- холодильник база відпочинку "Луна"</t>
  </si>
  <si>
    <t>- система відеоспостереження</t>
  </si>
  <si>
    <t>- меблі (кухня в комплекті база відпочинку "Луна")</t>
  </si>
  <si>
    <t>- мийна машина</t>
  </si>
  <si>
    <t>- компресор стаціонарний (тролейбусне депо)</t>
  </si>
  <si>
    <t>- будиночок панельний (база відпочинку "Луна")</t>
  </si>
  <si>
    <t>- трансформатор</t>
  </si>
  <si>
    <t>- система підвищення тиску (2шт., Сабарів)</t>
  </si>
  <si>
    <t>- ємність для води</t>
  </si>
  <si>
    <t>- додаткових станцій велопрокату</t>
  </si>
  <si>
    <t>- кондиціонер (база відпочинку "Луна")</t>
  </si>
  <si>
    <t>- автомобіль вант. Renault</t>
  </si>
  <si>
    <t>- розробка та впровадження автоматизованої системи комерційного обліку електроенергії АСКОЕ</t>
  </si>
  <si>
    <t>1</t>
  </si>
  <si>
    <t>програмне забезпечення</t>
  </si>
  <si>
    <t>- Модернізація трамвайних вагонів     T-4UA (1од.)</t>
  </si>
  <si>
    <t>2</t>
  </si>
  <si>
    <t>- Модернізація трамвайного вагона     КT-4UA (1од.)</t>
  </si>
  <si>
    <t>влаштування одноагрегатної ТП (1410кВа) та продовження контактної мережі тролейбуса по вул.Ватутіна від розворотного кільця "вул.Лугова" до СТО в м.Вінниці</t>
  </si>
  <si>
    <t>3</t>
  </si>
  <si>
    <t>реконструкція трамвайних колій на плитах по вул. Соборна (криві в районі McDonalds) в двох напрямках руху</t>
  </si>
  <si>
    <t>4</t>
  </si>
  <si>
    <t>виготовлення ПКД на реконструкцію трамвайних колій по вул. Хмельницьке шосе (перехрестя з вулицями 600-річчя; Юності та В. Інтернаціоналістів)</t>
  </si>
  <si>
    <t>виробництво тролейбусів "Вінниця"</t>
  </si>
  <si>
    <t>- реконструкція трамвайних колій на плитах по вул.Соборна (криві в районі McDonalds) в двох напрямках</t>
  </si>
  <si>
    <t>- виготовлення ПКД на реконструкцію трамвайних колій по вул.Хмельницьке шосе (перехрестя з вул.600-річчя, Юності та В.Інтернаціоналістів)</t>
  </si>
  <si>
    <t>розробка та впровадження автоматизованої системи комерційного обліку електроенергії АСКОЕ</t>
  </si>
  <si>
    <t>- модернізація трамвайного вагона КТ-4UA (1од.)</t>
  </si>
  <si>
    <t>- капітальний ремонт контактної мережі тролейбуса</t>
  </si>
  <si>
    <t>- капітальний ремонт контактної мережі трамвая</t>
  </si>
  <si>
    <t xml:space="preserve">- встановлення додаткової опори контактної мережі на пл.Героїв Чорнобиля </t>
  </si>
  <si>
    <t>-капітальний ремонт трамвайних колій та асфальтного покриття на прирейкових та міжколійних ділянках</t>
  </si>
  <si>
    <t>5</t>
  </si>
  <si>
    <t>-капітальний ремонт трамвайної колії з частковою заміною плит по вул.Соборній</t>
  </si>
  <si>
    <t>6</t>
  </si>
  <si>
    <t>- капітальний ремонт ТП-3</t>
  </si>
  <si>
    <t>-технічне переоснащення ТП-20 (ТП-"Західна")</t>
  </si>
  <si>
    <t>-капітальний ремонт мереж теплопостачання гуртожитків по вул.Магістрацька</t>
  </si>
  <si>
    <t>- капітально-відновлювальний ремонт автобусів</t>
  </si>
  <si>
    <t>Відсотки за отримані кредити</t>
  </si>
  <si>
    <t>Погашення лізингових платежів</t>
  </si>
  <si>
    <t>придбання (виготовлення) основних засобів, усього, у тому числі:</t>
  </si>
  <si>
    <t xml:space="preserve">- принтер </t>
  </si>
  <si>
    <t>- спеціалізоване обладнання для зварювання трамвайних колій</t>
  </si>
  <si>
    <t>- автомийка (Сабарів, будівля)</t>
  </si>
  <si>
    <t>- автомобіль вантажний Renault</t>
  </si>
  <si>
    <t>- біотуалет (душова кабіна (база відпочинку "Луна"))</t>
  </si>
  <si>
    <t>- меблі (кухня в комплекті (база відпочинку "Луна"))</t>
  </si>
  <si>
    <t>- додаткові станції велопрокату</t>
  </si>
  <si>
    <t>- холодильник (база відпочинку "Луна")</t>
  </si>
  <si>
    <t>модернізація, модифікація (добудова, дообладнання, реконструкція) основних засобів, усього, у тому числі:</t>
  </si>
  <si>
    <t>модернізація трамвайних вагонів     T-4UA (1од.)</t>
  </si>
  <si>
    <t>модернізація трамвайного вагона     КT-4UA (1од.)</t>
  </si>
  <si>
    <t>капітальний ремонт, усього, у тому числі:</t>
  </si>
  <si>
    <t>- встановлення додаткової опори контакної мережі на пл.Героїв Чорнобиля</t>
  </si>
  <si>
    <t>- капітальний ремонт трамвайної колії з частковою заміною плит по вул.Соборній</t>
  </si>
  <si>
    <t>- капітальний ремонт трамвайних колій та асфальтного покриття на прирейкових та міжколійних ділянках</t>
  </si>
  <si>
    <t>- капітально-відновлювальні роботи автобусів</t>
  </si>
  <si>
    <t>минулий 2019 рік</t>
  </si>
  <si>
    <t>поточний 2020 рік</t>
  </si>
  <si>
    <r>
      <t xml:space="preserve">до звіту про виконання показників фінансового плану за 2020 рік 
                                                                                                </t>
    </r>
    <r>
      <rPr>
        <sz val="12"/>
        <rFont val="Times New Roman"/>
        <family val="1"/>
        <charset val="204"/>
      </rPr>
      <t xml:space="preserve"> </t>
    </r>
  </si>
  <si>
    <t xml:space="preserve">Факт
минулого 2019 року
</t>
  </si>
  <si>
    <t>План
звітного 2020 року</t>
  </si>
  <si>
    <t>Факт
звітного 2020 року</t>
  </si>
  <si>
    <t>Дохід від реалізації проїзних документів</t>
  </si>
  <si>
    <t>Дохід від реалізації послуг</t>
  </si>
  <si>
    <t>Дохід від реалізації в їдальні № 118</t>
  </si>
  <si>
    <t>Дохід від реалізації в їдальні № 219</t>
  </si>
  <si>
    <t>Дохід від реалізації послуг житла</t>
  </si>
  <si>
    <t>Дохід від реалізації послуг по базі відпочинку</t>
  </si>
  <si>
    <t>ТОВ "ФК" "Муніципальні платіжні системи ""</t>
  </si>
  <si>
    <t>фінансовий лізинг</t>
  </si>
  <si>
    <t>КП "Вінницький фонд муніципальних інвестицій"</t>
  </si>
  <si>
    <t>кредит (позика)</t>
  </si>
  <si>
    <t>комісія</t>
  </si>
  <si>
    <t>не передбачає</t>
  </si>
  <si>
    <t>автобуси</t>
  </si>
  <si>
    <t>порука керівника</t>
  </si>
  <si>
    <t>Заборгованість станом на 01.01.2021 року</t>
  </si>
  <si>
    <t>11.12.2018/10.12.2023</t>
  </si>
  <si>
    <t>02.10.2018/01.10.2021</t>
  </si>
  <si>
    <t>12.12.2018/11.12.2021</t>
  </si>
  <si>
    <t>05.03.2019/04.03.2024</t>
  </si>
  <si>
    <t>28.05.2019/28.06.2020</t>
  </si>
  <si>
    <t>01.08.2017/31.07.2019</t>
  </si>
  <si>
    <t>06.03.2019/31.12.2019</t>
  </si>
  <si>
    <t>Заборгованість за кредитами станом на 01.01.2020 року</t>
  </si>
  <si>
    <t>Отримано залучених коштів за звітний 2020 рік</t>
  </si>
  <si>
    <t>Повернено залучених коштів за звітний 2020 рік</t>
  </si>
  <si>
    <r>
      <t>у тому числі:</t>
    </r>
    <r>
      <rPr>
        <i/>
        <sz val="14"/>
        <rFont val="Times New Roman"/>
        <family val="1"/>
        <charset val="204"/>
      </rPr>
      <t xml:space="preserve"> </t>
    </r>
  </si>
  <si>
    <t>принтер</t>
  </si>
  <si>
    <t>тролейбус (кузов)</t>
  </si>
  <si>
    <t>будівля охорони</t>
  </si>
  <si>
    <t>віброплита служби колії</t>
  </si>
  <si>
    <t>система пожежної сигналізації (Сабарів)</t>
  </si>
  <si>
    <t>системний блок</t>
  </si>
  <si>
    <t>автомобіль аварійно-ремонтний контактної мережі</t>
  </si>
  <si>
    <t>металопластикові вікна</t>
  </si>
  <si>
    <t>додаткові станції велопрокату</t>
  </si>
  <si>
    <t>влаштування одноагрегатної ТП (1410кВа) та продовження контактної мережі тролейбуса по вул.Ватутіна від розворотного кільця "вул.Лугова" до СТО в м.Вінниці.</t>
  </si>
  <si>
    <t>будиночки б/в "Луна"</t>
  </si>
  <si>
    <t>контактної мережі тролейбуса</t>
  </si>
  <si>
    <t>трамвайних колій та асфальтного покриття на прирейкових та міжколійних ділянках</t>
  </si>
  <si>
    <t>технічного переоснащення ТП-20 (ТП-"Західна")</t>
  </si>
  <si>
    <t>капітальний ремонт мереж теплопостачання гуртожитків по вул.Магістрацька</t>
  </si>
  <si>
    <t>паркан на базі відпочинку "Луна"</t>
  </si>
  <si>
    <t>Будівництво паркану на базі відпочинку "Луна"</t>
  </si>
  <si>
    <t>2019/2020</t>
  </si>
  <si>
    <t>завершене будівництво</t>
  </si>
  <si>
    <t>________________________________________</t>
  </si>
  <si>
    <t>DAWOO LANOS АВ 5532 ВВ</t>
  </si>
  <si>
    <t>ВАЗ 21-07 АВ 4896 СТ</t>
  </si>
  <si>
    <t>ZAZ VIDA АВ 55-57 ВХ</t>
  </si>
  <si>
    <t>ZAZ VIDA АВ 58-32 CМ</t>
  </si>
  <si>
    <t>б/н 12.11.10</t>
  </si>
  <si>
    <t>б/н 01.04.18</t>
  </si>
  <si>
    <t>WOLKSwagen Pollo АВ 5558 АХ</t>
  </si>
  <si>
    <t>Renaut Kangoo AB 95-00 CB</t>
  </si>
  <si>
    <t xml:space="preserve">факт 
минулого 2019 року
</t>
  </si>
  <si>
    <t>план
звітного 2020 року</t>
  </si>
  <si>
    <t>факт
звітного 2020 року</t>
  </si>
  <si>
    <t>факт
минулого 2019 року</t>
  </si>
  <si>
    <t>придбання додаткових станцій велопрокату</t>
  </si>
  <si>
    <t>придбання автобусів (10 од.)</t>
  </si>
  <si>
    <t>технічне переоснащення кабельних ліній,  фідер - заміна кабелю</t>
  </si>
  <si>
    <t>капітальний ремонт контактної мережі тролейбуса</t>
  </si>
  <si>
    <t xml:space="preserve">капітальний ремонт контактної мережі трамвая </t>
  </si>
  <si>
    <t>встановлення додаткової опори контактної мережі на пл.Героїв Чорнобиля</t>
  </si>
  <si>
    <t>капітальний ремонт трамвайної колії з частковою заміною плит по вул.Соборній</t>
  </si>
  <si>
    <t>капітальний ремонт трамвайних колій та асфальтного покриття на прирейкових та міжколійних ділянках</t>
  </si>
  <si>
    <t>капітальний ремонт ТП-3</t>
  </si>
  <si>
    <t>капітальний ремонт автобусів</t>
  </si>
  <si>
    <t>капітально-відновлювальні роботи автобусів</t>
  </si>
  <si>
    <t>придбання спеціалізованого обладнання для зварювання трамвайних колій</t>
  </si>
  <si>
    <t>придбання машини для ремонту контактної мережі</t>
  </si>
  <si>
    <t>встановлення геліонагрівачів води в трамвайному і тролейбусному депо</t>
  </si>
  <si>
    <t xml:space="preserve">Пояснювальна записка </t>
  </si>
  <si>
    <t>КП "Вінницька транспортна компанія"</t>
  </si>
  <si>
    <t xml:space="preserve">          Загальні відомості.</t>
  </si>
  <si>
    <t xml:space="preserve">         Комунальне підприємство "Вінницька транспортна компанія" (далі – КП «ВТК»)  є самостійним госпрозрахунковим статутним субєктом на базі державної комунальної власності Вінницької міської ради. Підприємство діє на підставі Закону України "Про міський електротранспорт" від 29.06.2004р. №1914- IV, інших законодавчих актів України та на підставі Статуту, затвердженого рішенням Вінницької міської ради від 27.02.2014р.№1635. Органом управління КП «ВТК» є департамент енергетики, транспорту та зв҆язку Вінницької міської ради.</t>
  </si>
  <si>
    <t xml:space="preserve">          Метою діяльності підприємства є:</t>
  </si>
  <si>
    <t>- забезпечення високоякісних пасажироперевезень міським електротранспортом та автобусами загального користування,  подальшого розвитку та сталого функціонування підприємства;</t>
  </si>
  <si>
    <t>- підвищення рівня технічного оснащення КП «ВТК» та ефективності його роботи;</t>
  </si>
  <si>
    <t>- матеріально-технічне забезпечення діяльності підприємства.</t>
  </si>
  <si>
    <r>
      <t xml:space="preserve">          Основним видом діяльності</t>
    </r>
    <r>
      <rPr>
        <sz val="14"/>
        <color rgb="FF000000"/>
        <rFont val="Times New Roman"/>
        <family val="1"/>
        <charset val="204"/>
      </rPr>
      <t xml:space="preserve"> </t>
    </r>
  </si>
  <si>
    <t>- пасажирський наземний транспорт міського сполучення.</t>
  </si>
  <si>
    <t xml:space="preserve">          Особливості формування звіту по виконанню фінансового плану</t>
  </si>
  <si>
    <t xml:space="preserve">          Аналіз дохідної частини звіту по виконанню фінансового плану.</t>
  </si>
  <si>
    <t xml:space="preserve">          Аналіз дохідної частини фінансового плану наведено в таблиці 1.</t>
  </si>
  <si>
    <t>Найменування показників</t>
  </si>
  <si>
    <t>Відхилення</t>
  </si>
  <si>
    <t>(+,-)</t>
  </si>
  <si>
    <t>%</t>
  </si>
  <si>
    <t>Усього доходів, у тому числі:</t>
  </si>
  <si>
    <t xml:space="preserve">           Аналіз витратної частини звіту по виконанню фінансового плану.</t>
  </si>
  <si>
    <t>Усього витрат, у тому числі:</t>
  </si>
  <si>
    <t xml:space="preserve">          Збільшення фактичних витрат на збут проти планових пояснюється зростанням витрат на заробітну плату в зв҆язку з збільшенням кількості контролерів на 40 чол.</t>
  </si>
  <si>
    <t xml:space="preserve">           Зростання інших операційних витрат проти аналогічного періоду минулого року пояснюється поверненням в дохід загального фонду місцевого бюджету м.Вінниці незаконної Державної допомоги, визнанної недопустимою для конкуренції, згідно рішення АМКУ від 20.11.2018р. №652-р в сумі 40 187,8тис.грн.</t>
  </si>
  <si>
    <t xml:space="preserve">          Структура витрат на оплату праці підприємства</t>
  </si>
  <si>
    <t xml:space="preserve">          Структура та динаміка витрат на оплату праці наведено у таблиці 3.</t>
  </si>
  <si>
    <t>Плановий показник 2020р.</t>
  </si>
  <si>
    <t>Середня кількість працівників , у тому числі:</t>
  </si>
  <si>
    <t>Витрати на оплату праці, тис. грн, у тому числі:</t>
  </si>
  <si>
    <t>Середньомісячні витрати на оплату праці одного працівника (грн), усього, у тому числі:</t>
  </si>
  <si>
    <t xml:space="preserve">          Фактичні фінансові результати</t>
  </si>
  <si>
    <t xml:space="preserve">          Динаміку фінансових показників наведено у таблиці 4. </t>
  </si>
  <si>
    <t>Динаміка фінансових показників</t>
  </si>
  <si>
    <t>прибуток</t>
  </si>
  <si>
    <t xml:space="preserve">          Фактичний обсяг надходжень податків, зборів, платежів до бюджетів та єдиного внеску на загальнообов’язкове державне соціальне страхування.</t>
  </si>
  <si>
    <t xml:space="preserve">          Структуру та динаміку платежів до бюджетів всіх рівнів та державних цільових фондів наведено у таблиці 5.</t>
  </si>
  <si>
    <t xml:space="preserve">Структура та динаміка платежів до бюджетів всіх рівнів та державних цільових фондів </t>
  </si>
  <si>
    <t>Усього:</t>
  </si>
  <si>
    <t>Податок на додану вартість (ПДВ)</t>
  </si>
  <si>
    <t>Податок на доходи фізичних осіб</t>
  </si>
  <si>
    <t>Військовий збір</t>
  </si>
  <si>
    <t xml:space="preserve">Єдиний внесок на загальнообов҆язкове державне соціальне страхування </t>
  </si>
  <si>
    <t>Земельний податок</t>
  </si>
  <si>
    <t xml:space="preserve">Рентна плата за користування надрами </t>
  </si>
  <si>
    <t>Податок на прибуток підприємств (18%)</t>
  </si>
  <si>
    <t>Відрахування частини чистого прибутку (10%)</t>
  </si>
  <si>
    <t xml:space="preserve">          Інвестиційна діяльність підприємства</t>
  </si>
  <si>
    <t xml:space="preserve">          Кредитна політика підприємства</t>
  </si>
  <si>
    <t xml:space="preserve">          Інформація про рух грошових коштів</t>
  </si>
  <si>
    <t>________________</t>
  </si>
  <si>
    <t>до звіту про виконання показників фінансового плану за 2020 р.</t>
  </si>
  <si>
    <t xml:space="preserve">          Звіт по виконанню фінансового плану КП "ВТК" за 2020р. розроблено відповідно до рішення Вінницької міської ради від 27.12.2019р. № 2081 «Про Порядок складання, затвердження та контролю виконання показників фінансових планів комунальних підприємств та комунальних некомерційних підприємств, що є власністю Вінницької міської об’єднаної територіальної громади».</t>
  </si>
  <si>
    <t xml:space="preserve">          Звіт про виконання фінансового плану відображає фактичні результати діяльності підприємства за 2020 р. відповідно до затвердженого плану на 2020р. та факту 2019р.</t>
  </si>
  <si>
    <t>Аналіз дохідної частини звіту по виконанню фінансового плану за 2020 рік</t>
  </si>
  <si>
    <t>Факт минулого 2019р.</t>
  </si>
  <si>
    <t>Факт 2020р.</t>
  </si>
  <si>
    <t>факт 2020р. до факту 2019р.</t>
  </si>
  <si>
    <t>факт 2020р. до плану 2020р.</t>
  </si>
  <si>
    <t>Факт минулих 2019р.</t>
  </si>
  <si>
    <t>Аналіз витратної частини звіту по виконанню фінансового плану за 2020р.</t>
  </si>
  <si>
    <t xml:space="preserve">           Значна частка від фактичних загальних витрат за 2020 рік належить собівартісті реалізованої продукції (товарів, робіт, послуг). </t>
  </si>
  <si>
    <t>Фактичний 2020р.</t>
  </si>
  <si>
    <t>факт 2020р. до плану  2020р.</t>
  </si>
  <si>
    <t>Структура та динаміка  витрат на оплату праці за 2020 рік</t>
  </si>
  <si>
    <t xml:space="preserve">          На момент складання звіту по виконанню фінансового плану за 2020 рік судові справи майнового характеру та виконавчі впровадження, стороною яких є підприємство, відсутні.</t>
  </si>
  <si>
    <t>ПРО ВИКОНАННЯ ПОКАЗНИКІВ ФІНАНСОВОГО ПЛАНУ  (КОМУНАЛЬНОГО ПІДПРИЄМСТВА "ВІННИЦЬКА ТРАНСПОРТНА КОМПАНІЯ")</t>
  </si>
  <si>
    <t>інші податки та збори (екологічний податок)</t>
  </si>
  <si>
    <t>інші податки, збори та платежі (туристичний збір)</t>
  </si>
  <si>
    <t>відхилення       (+,-),</t>
  </si>
  <si>
    <t>- модернізація тролейбусів</t>
  </si>
  <si>
    <t>- зварювальний апарат служби колії та автогосподарства</t>
  </si>
  <si>
    <t>- сигналізація (адмін.будівля)</t>
  </si>
  <si>
    <t>- мийна машина (Сабарів)</t>
  </si>
  <si>
    <t>- дискове сховище</t>
  </si>
  <si>
    <t>- автобусів</t>
  </si>
  <si>
    <t>- автомобіль МАЗ</t>
  </si>
  <si>
    <t>- модернізація ТП-5</t>
  </si>
  <si>
    <t>- капітальний ремонт будиночків</t>
  </si>
  <si>
    <t>- щіточних елементів для миючих портативних машин</t>
  </si>
  <si>
    <t>- сигналізація</t>
  </si>
  <si>
    <t>Службові поїздки, відрядження</t>
  </si>
  <si>
    <t>12.11.2010</t>
  </si>
  <si>
    <t>01.04.2018</t>
  </si>
  <si>
    <t>придбання щіточних елементів для миючих портативних машин</t>
  </si>
  <si>
    <r>
      <t xml:space="preserve">Середня кількість працівників </t>
    </r>
    <r>
      <rPr>
        <sz val="16"/>
        <rFont val="Times New Roman"/>
        <family val="1"/>
        <charset val="204"/>
      </rPr>
      <t>(штатних працівників, зовнішніх сумісників та працівників, що працюють за цивільно-правовими договорами)</t>
    </r>
    <r>
      <rPr>
        <b/>
        <sz val="16"/>
        <rFont val="Times New Roman"/>
        <family val="1"/>
        <charset val="204"/>
      </rPr>
      <t>, у тому числі:</t>
    </r>
  </si>
  <si>
    <t>Капітальне будівництво, усього, у тому числі:</t>
  </si>
  <si>
    <t>Придбання (виготовлення) основних засобів, усього, у тому числі:</t>
  </si>
  <si>
    <t>Придбання (створення) нематеріальних активів, усього, у тому числі:</t>
  </si>
  <si>
    <t>Модернізація, модифікація (добудова, дообладнання, реконструкція) основних засобів, усього, у тому числі:</t>
  </si>
  <si>
    <t>Капітальний ремонт, усього, у тому числі:</t>
  </si>
  <si>
    <t>26.12.2019/25.12.2020</t>
  </si>
  <si>
    <t>24.12.2020/23.12.2021</t>
  </si>
  <si>
    <t>- тролейбус (кузов)</t>
  </si>
  <si>
    <t>- автомобіль аварійно-ремонтний контактиної мережі</t>
  </si>
  <si>
    <t>- будівля охорони</t>
  </si>
  <si>
    <t>- віброплита служби колії</t>
  </si>
  <si>
    <t>- паркан на базі відпочинку "Луна"</t>
  </si>
  <si>
    <r>
      <t xml:space="preserve">Бюджетне фінансування </t>
    </r>
    <r>
      <rPr>
        <i/>
        <sz val="16"/>
        <color theme="1"/>
        <rFont val="Times New Roman"/>
        <family val="1"/>
        <charset val="204"/>
      </rPr>
      <t>(поповнення статутного капіталу)</t>
    </r>
  </si>
  <si>
    <t>Звітний період 9 місяців 2020 року</t>
  </si>
  <si>
    <t>Повернення коштів з акту перевірки</t>
  </si>
  <si>
    <t>Дохід від списання кредиторської заборгованості</t>
  </si>
  <si>
    <t>Інші цілі (націнка на продукти в їдальнях КП "ВТК")</t>
  </si>
  <si>
    <t>Оприбуткований металолом від розборки</t>
  </si>
  <si>
    <t>Амортизація житлового фонду та безкоштовно отримані основні засоби</t>
  </si>
  <si>
    <t>Безоплатно отрим. активи (швейцарські трамваї та з/частини до них)</t>
  </si>
  <si>
    <t>Інші,    в т.ч.</t>
  </si>
  <si>
    <t xml:space="preserve">            Всього у 2020 році отримано чистого доходу від реалізації наданих послуг у розмірі 128 341,0 тис. грн, що на 90 474,0 тис. грн (або на 58,7%) менше від фактичного показника 2019 року та менше на 8 145,0 тис. грн (або 94,0%) від планового показника 2020 року. Зменшення фактичних доходів пояснюється наступним: в зв҆язку з введення карантину на коронавірус з 12 березня 2020р. та відповідно впровадження обмежень кількості перевезень пасажирів одиницею рухомого складу значно зменшились обсяги пасажироперевезень з незалежних від підприємства причин.</t>
  </si>
  <si>
    <t xml:space="preserve">          Собівартість реалізованої продукції (товарів, робіт, послуг) за 2020 рік становить 465 763,0 тис. грн, що на 21 749,0тис. грн (або на 95,5%) менше від фактичного показника 2019 року та на 207 445,4 тис. грн (або на 69,2%) менше від планового показника 2020 року. </t>
  </si>
  <si>
    <t xml:space="preserve">          Адміністративні витрати за 2020 року становлять 26 452,0 тис. грн, що на 867,0 тис. грн більше від фактичного показника 2019 року та на 5 819,5 тис. грн менше від планового показника 2020 року. </t>
  </si>
  <si>
    <t xml:space="preserve">          Всього за 2020 р. загальні витрати становлять 556 735,0 тис. грн, що на 24 891,0 тис. грн (або на 104,7%) більше від фактичного показника 2019 року та на 202 847,9 тис. грн (або на 73,3%) менше від планового показника за 2020 року. </t>
  </si>
  <si>
    <t xml:space="preserve">          Витрати на оплату праці за 2020 рік складають 260 418,0 тис. грн, що на 17 050 тис. грн (або на 107,0%) більше від фактичного показника 2019 року та на 35 654 тис. грн (або на 88,0%) менше від планового показника поточного 2020 року. </t>
  </si>
  <si>
    <t xml:space="preserve">         За 2020 рік від надання основних видів послуг валовий збиток становить - 337 422,0 тис. грн, що на 68 725,0 тис. грн (або на 125,6%) більше від фактичного показника 2019 року (268 697,0 тис. грн) та на 199 300,4 тис. грн (або на 62,9%) менше від планового показника 2020 року (536 722,4 тис. грн).</t>
  </si>
  <si>
    <t xml:space="preserve">          Збитки по підприємству «Вінницька транспортна компанія» за 2020р. становлять 17 118,0 тис.грн. На фінансовий результат підприємства негативно вплинули епідеміологічна ситуація, пов´язана з коронавірусом та введенням карантину з 12 березня. Для мінімізації скупчення пасажирів на громадських зупинках та надання максимальної можливості мешканцям міста вчасно доїхати до місць роботи, підприємство забезпечує максимально можливий випуск рухомого складу на лінію,що суттєво впливає на витрати підприємства та від впровадження обмежень кількості перевезень пасажирів одиницею рухомого складу значно зменшились доходи  підприємства. А також збільшення цін на матеріали та запчастини, паливно-мастильні матеріали, та збільшення фонду оплати праці в зв’язку з підняттям прожиткового мінімуму та мінімальної заробітної плати, встановленого Законом України "Про Державний бюджет на 2020р." та введення в дію змін до Галузевої угоди від 27.08.2019р. з 01.03.2020р.</t>
  </si>
  <si>
    <t xml:space="preserve">          За 2020 рік підприємство сплатило податки, збори та інші обов’язкові платежі до бюджетів всіх рівнів на загальну суму 108 935,4 тис. грн, в т. ч.: податок на додану вартість – 427,7 тис. грн; податок на доходи фізичних осіб – 48 286,5 тис. грн; військовий збір – 4 025,2 тис. грн; єдиний соціальний внесок – 56 095,2 тис. грн.  </t>
  </si>
  <si>
    <t xml:space="preserve">          КП "ВТК" за 2020 рік отримало кошти з міського бюджету на поповнення Статутного капіталу в ромірі 17 833,6 тис.грн.</t>
  </si>
  <si>
    <t>Відшкодування ДТП</t>
  </si>
  <si>
    <t>Витрачання на оплату авансів</t>
  </si>
  <si>
    <t>- винагорода муніципальним платіжним системам</t>
  </si>
  <si>
    <t>- фарбування вагонів, автобусів</t>
  </si>
  <si>
    <t>- пожежна сигналізація</t>
  </si>
  <si>
    <t>відхилення        (+,-),</t>
  </si>
  <si>
    <t>____________________</t>
  </si>
  <si>
    <t>С. Чорнолуцький</t>
  </si>
  <si>
    <t>В.о. керуючого справами виконкому міської ради</t>
  </si>
  <si>
    <t xml:space="preserve">        Зростання фінансових витрат проти плану 2020р. пояснюється нарахуванням та погашенням відсотків по кредиту минулих періодів ("Дельтабанк").</t>
  </si>
  <si>
    <t xml:space="preserve">         В грудні 2020р. КП "ВТК" було отримано відновлювальну кредитну лінію з КП Фонд муніципальних інвестицій в розмірі 3 500,0 тис.грн для вирішення фінансових питань підприємства, а саме поповнення обігових коштів. Фактично отримано 500,0 тис.грн.</t>
  </si>
  <si>
    <t xml:space="preserve">         За 2020 року підприємством проведено капітальний ремонт 16-ти трамвайних вагонів, 32-х тролейбусів, середній ремонт 18-ти трамвайних вагонів, 39-ти тролейбусів. Виготовлено 2 тролейбуса "Vinline". Продовження тролейбусного маршруту з автономним ходом "Гніванське шосе-ТОВ "Грін Кул" - 6,6км. Капітальний ремонт трамвайних колій по вул.Соборна 75,0м.</t>
  </si>
  <si>
    <t>це розписано у табл.2</t>
  </si>
  <si>
    <t xml:space="preserve">Комунальне підприємство "Вінницька транспортна компанія"               </t>
  </si>
  <si>
    <t>-  навчання в центрі зайнятості та навчання водіїв</t>
  </si>
  <si>
    <t>- інші, в т.ч.</t>
  </si>
  <si>
    <t xml:space="preserve">Реалізізація необоротних активів (тролейбусів) </t>
  </si>
  <si>
    <t>- безоплатно отримані активи (швейцарські трамваї та запасні частини до них)</t>
  </si>
  <si>
    <t>-повернення коштів згідно фінансового аудиту</t>
  </si>
  <si>
    <t>Інформаційні послуги (WiFi, література)</t>
  </si>
  <si>
    <t>Собівартість реалізованого металобрухту</t>
  </si>
  <si>
    <t>- Профспілкові внески</t>
  </si>
  <si>
    <t>- металопластикові вікна</t>
  </si>
  <si>
    <t>7. Джерела капітальних інвестицій за 2020 рік</t>
  </si>
  <si>
    <t>Відсотки, одержані від банку за користування коштами підприємства на депозитному рахунку</t>
  </si>
  <si>
    <t>Стандарти звітності П(с)БОУ</t>
  </si>
  <si>
    <t>Стандарти звітності МСФЗ</t>
  </si>
  <si>
    <t>Дохід від реалізації оборотних активів (дохід від  оприбуткування ТМЦ)</t>
  </si>
  <si>
    <t>напишіть у пояснювальній пояснення даної суми</t>
  </si>
  <si>
    <t>- розробка та впровадження автоматизованої системи комерційного обліку електроенергії (АСКОЕ)</t>
  </si>
  <si>
    <t>- ворота металеві (база відпочинку "Луна")</t>
  </si>
  <si>
    <t>- оприбуткований металобрухту від розборки</t>
  </si>
  <si>
    <t xml:space="preserve">Інші </t>
  </si>
  <si>
    <t>напишіть, що це</t>
  </si>
  <si>
    <t>-перемотка двигунів, новорічна ялинка та інше</t>
  </si>
  <si>
    <t>пояснити в поясн.</t>
  </si>
  <si>
    <t>будиночки база відпочинку "Луна" (5шт.)</t>
  </si>
  <si>
    <t>- переобладнання спецавто для служби енергогосподарства</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</si>
</sst>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164" formatCode="_-* #,##0.00_₴_-;\-* #,##0.00_₴_-;_-* &quot;-&quot;??_₴_-;_-@_-"/>
    <numFmt numFmtId="165" formatCode="_-* #,##0.00\ _г_р_н_._-;\-* #,##0.00\ _г_р_н_._-;_-* &quot;-&quot;??\ _г_р_н_._-;_-@_-"/>
    <numFmt numFmtId="166" formatCode="#,##0&quot;р.&quot;;[Red]\-#,##0&quot;р.&quot;"/>
    <numFmt numFmtId="167" formatCode="#,##0.00&quot;р.&quot;;\-#,##0.00&quot;р.&quot;"/>
    <numFmt numFmtId="168" formatCode="_-* #,##0.00_р_._-;\-* #,##0.00_р_._-;_-* &quot;-&quot;??_р_._-;_-@_-"/>
    <numFmt numFmtId="169" formatCode="0.0"/>
    <numFmt numFmtId="170" formatCode="#,##0.0"/>
    <numFmt numFmtId="171" formatCode="###\ ##0.000"/>
    <numFmt numFmtId="172" formatCode="_(&quot;$&quot;* #,##0.00_);_(&quot;$&quot;* \(#,##0.00\);_(&quot;$&quot;* &quot;-&quot;??_);_(@_)"/>
    <numFmt numFmtId="173" formatCode="_(* #,##0_);_(* \(#,##0\);_(* &quot;-&quot;_);_(@_)"/>
    <numFmt numFmtId="174" formatCode="_(* #,##0.00_);_(* \(#,##0.00\);_(* &quot;-&quot;??_);_(@_)"/>
    <numFmt numFmtId="175" formatCode="#,##0.0_ ;[Red]\-#,##0.0\ "/>
    <numFmt numFmtId="176" formatCode="0.0;\(0.0\);\ ;\-"/>
    <numFmt numFmtId="177" formatCode="_(* #,##0_);_(* \(#,##0\);_(* &quot;-&quot;??_);_(@_)"/>
    <numFmt numFmtId="178" formatCode="_(* #,##0.0_);_(* \(#,##0.0\);_(* &quot;-&quot;??_);_(@_)"/>
    <numFmt numFmtId="179" formatCode="_(* #,##0.0_);_(* \(#,##0.0\);_(* &quot;-&quot;_);_(@_)"/>
    <numFmt numFmtId="180" formatCode="_-* #,##0.0\ _₴_-;\-* #,##0.0\ _₴_-;_-* &quot;-&quot;?\ _₴_-;_-@_-"/>
    <numFmt numFmtId="181" formatCode="0.0%"/>
    <numFmt numFmtId="182" formatCode="_-* #,##0.0_₴_-;\-* #,##0.0_₴_-;_-* &quot;-&quot;?_₴_-;_-@_-"/>
  </numFmts>
  <fonts count="107">
    <font>
      <sz val="10"/>
      <name val="Arial Cyr"/>
      <charset val="204"/>
    </font>
    <font>
      <sz val="11"/>
      <color indexed="8"/>
      <name val="Calibri"/>
      <family val="2"/>
      <charset val="204"/>
    </font>
    <font>
      <sz val="10"/>
      <name val="Arial Cyr"/>
      <charset val="204"/>
    </font>
    <font>
      <sz val="8"/>
      <name val="Arial Cyr"/>
      <charset val="204"/>
    </font>
    <font>
      <b/>
      <sz val="14"/>
      <name val="Times New Roman"/>
      <family val="1"/>
      <charset val="204"/>
    </font>
    <font>
      <sz val="14"/>
      <name val="Times New Roman"/>
      <family val="1"/>
      <charset val="204"/>
    </font>
    <font>
      <b/>
      <i/>
      <sz val="14"/>
      <name val="Times New Roman"/>
      <family val="1"/>
      <charset val="204"/>
    </font>
    <font>
      <sz val="13"/>
      <name val="Times New Roman"/>
      <family val="1"/>
      <charset val="204"/>
    </font>
    <font>
      <b/>
      <sz val="13"/>
      <name val="Times New Roman"/>
      <family val="1"/>
      <charset val="204"/>
    </font>
    <font>
      <sz val="12"/>
      <name val="Times New Roman"/>
      <family val="1"/>
      <charset val="204"/>
    </font>
    <font>
      <sz val="8"/>
      <name val="Arial"/>
      <family val="2"/>
    </font>
    <font>
      <sz val="10"/>
      <name val="Times New Roman"/>
      <family val="1"/>
      <charset val="204"/>
    </font>
    <font>
      <sz val="10"/>
      <name val="Arial"/>
      <family val="2"/>
      <charset val="204"/>
    </font>
    <font>
      <sz val="10"/>
      <name val="Arial Cyr"/>
      <family val="2"/>
      <charset val="204"/>
    </font>
    <font>
      <sz val="14"/>
      <name val="Arial Cyr"/>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1"/>
      <color indexed="8"/>
      <name val="Arial Cyr"/>
      <family val="2"/>
      <charset val="204"/>
    </font>
    <font>
      <sz val="11"/>
      <color indexed="9"/>
      <name val="Arial Cyr"/>
      <family val="2"/>
      <charset val="204"/>
    </font>
    <font>
      <b/>
      <sz val="12"/>
      <name val="Arial"/>
      <family val="2"/>
      <charset val="204"/>
    </font>
    <font>
      <sz val="10"/>
      <name val="FreeSet"/>
      <family val="2"/>
    </font>
    <font>
      <u/>
      <sz val="10"/>
      <color indexed="12"/>
      <name val="Arial"/>
      <family val="2"/>
      <charset val="204"/>
    </font>
    <font>
      <b/>
      <sz val="14"/>
      <name val="Arial"/>
      <family val="2"/>
      <charset val="204"/>
    </font>
    <font>
      <b/>
      <sz val="12"/>
      <color indexed="9"/>
      <name val="Arial"/>
      <family val="2"/>
      <charset val="204"/>
    </font>
    <font>
      <b/>
      <i/>
      <sz val="14"/>
      <name val="Arial"/>
      <family val="2"/>
      <charset val="204"/>
    </font>
    <font>
      <b/>
      <i/>
      <sz val="14"/>
      <color indexed="9"/>
      <name val="Arial"/>
      <family val="2"/>
      <charset val="204"/>
    </font>
    <font>
      <b/>
      <i/>
      <sz val="12"/>
      <color indexed="9"/>
      <name val="Arial"/>
      <family val="2"/>
      <charset val="204"/>
    </font>
    <font>
      <b/>
      <sz val="11"/>
      <name val="Arial"/>
      <family val="2"/>
      <charset val="204"/>
    </font>
    <font>
      <b/>
      <sz val="11"/>
      <color indexed="9"/>
      <name val="Arial"/>
      <family val="2"/>
      <charset val="204"/>
    </font>
    <font>
      <sz val="12"/>
      <color indexed="9"/>
      <name val="Bookman Old Style"/>
      <family val="1"/>
      <charset val="204"/>
    </font>
    <font>
      <sz val="11"/>
      <name val="Arial"/>
      <family val="2"/>
      <charset val="204"/>
    </font>
    <font>
      <sz val="11"/>
      <color indexed="9"/>
      <name val="Arial"/>
      <family val="2"/>
      <charset val="204"/>
    </font>
    <font>
      <i/>
      <sz val="11"/>
      <name val="Arial"/>
      <family val="2"/>
      <charset val="204"/>
    </font>
    <font>
      <b/>
      <i/>
      <sz val="11"/>
      <color indexed="9"/>
      <name val="Arial"/>
      <family val="2"/>
      <charset val="204"/>
    </font>
    <font>
      <b/>
      <sz val="10"/>
      <name val="Arial"/>
      <family val="2"/>
      <charset val="204"/>
    </font>
    <font>
      <sz val="11"/>
      <color indexed="62"/>
      <name val="Arial Cyr"/>
      <family val="2"/>
      <charset val="204"/>
    </font>
    <font>
      <b/>
      <sz val="11"/>
      <color indexed="63"/>
      <name val="Arial Cyr"/>
      <family val="2"/>
      <charset val="204"/>
    </font>
    <font>
      <b/>
      <sz val="11"/>
      <color indexed="52"/>
      <name val="Arial Cyr"/>
      <family val="2"/>
      <charset val="204"/>
    </font>
    <font>
      <b/>
      <sz val="15"/>
      <color indexed="56"/>
      <name val="Arial Cyr"/>
      <family val="2"/>
      <charset val="204"/>
    </font>
    <font>
      <b/>
      <sz val="13"/>
      <color indexed="56"/>
      <name val="Arial Cyr"/>
      <family val="2"/>
      <charset val="204"/>
    </font>
    <font>
      <b/>
      <sz val="11"/>
      <color indexed="56"/>
      <name val="Arial Cyr"/>
      <family val="2"/>
      <charset val="204"/>
    </font>
    <font>
      <b/>
      <sz val="11"/>
      <color indexed="8"/>
      <name val="Arial Cyr"/>
      <family val="2"/>
      <charset val="204"/>
    </font>
    <font>
      <b/>
      <sz val="11"/>
      <color indexed="9"/>
      <name val="Arial Cyr"/>
      <family val="2"/>
      <charset val="204"/>
    </font>
    <font>
      <sz val="11"/>
      <color indexed="60"/>
      <name val="Arial Cyr"/>
      <family val="2"/>
      <charset val="204"/>
    </font>
    <font>
      <sz val="11"/>
      <color indexed="20"/>
      <name val="Arial Cyr"/>
      <family val="2"/>
      <charset val="204"/>
    </font>
    <font>
      <i/>
      <sz val="11"/>
      <color indexed="23"/>
      <name val="Arial Cyr"/>
      <family val="2"/>
      <charset val="204"/>
    </font>
    <font>
      <sz val="12"/>
      <name val="Arial Cyr"/>
      <family val="2"/>
      <charset val="204"/>
    </font>
    <font>
      <sz val="11"/>
      <color indexed="52"/>
      <name val="Arial Cyr"/>
      <family val="2"/>
      <charset val="204"/>
    </font>
    <font>
      <sz val="10"/>
      <name val="Helv"/>
    </font>
    <font>
      <sz val="11"/>
      <color indexed="10"/>
      <name val="Arial Cyr"/>
      <family val="2"/>
      <charset val="204"/>
    </font>
    <font>
      <sz val="12"/>
      <name val="Journal"/>
    </font>
    <font>
      <sz val="11"/>
      <color indexed="17"/>
      <name val="Arial Cyr"/>
      <family val="2"/>
      <charset val="204"/>
    </font>
    <font>
      <sz val="10"/>
      <name val="Tahoma"/>
      <family val="2"/>
      <charset val="204"/>
    </font>
    <font>
      <sz val="10"/>
      <name val="Petersburg"/>
    </font>
    <font>
      <b/>
      <sz val="16"/>
      <color indexed="10"/>
      <name val="Times New Roman"/>
      <family val="1"/>
      <charset val="204"/>
    </font>
    <font>
      <b/>
      <i/>
      <sz val="16"/>
      <name val="Times New Roman"/>
      <family val="1"/>
      <charset val="204"/>
    </font>
    <font>
      <sz val="11"/>
      <color theme="1"/>
      <name val="Calibri"/>
      <family val="2"/>
      <charset val="204"/>
      <scheme val="minor"/>
    </font>
    <font>
      <sz val="14"/>
      <color theme="1"/>
      <name val="Times New Roman"/>
      <family val="1"/>
      <charset val="204"/>
    </font>
    <font>
      <b/>
      <sz val="16"/>
      <name val="Times New Roman"/>
      <family val="1"/>
      <charset val="204"/>
    </font>
    <font>
      <b/>
      <sz val="18"/>
      <name val="Times New Roman"/>
      <family val="1"/>
      <charset val="204"/>
    </font>
    <font>
      <sz val="18"/>
      <name val="Times New Roman"/>
      <family val="1"/>
      <charset val="204"/>
    </font>
    <font>
      <b/>
      <u/>
      <sz val="14"/>
      <name val="Times New Roman"/>
      <family val="1"/>
      <charset val="204"/>
    </font>
    <font>
      <sz val="16"/>
      <name val="Times New Roman"/>
      <family val="1"/>
      <charset val="204"/>
    </font>
    <font>
      <b/>
      <u/>
      <sz val="16"/>
      <name val="Times New Roman"/>
      <family val="1"/>
      <charset val="204"/>
    </font>
    <font>
      <i/>
      <sz val="16"/>
      <name val="Times New Roman"/>
      <family val="1"/>
      <charset val="204"/>
    </font>
    <font>
      <i/>
      <sz val="14"/>
      <name val="Times New Roman"/>
      <family val="1"/>
      <charset val="204"/>
    </font>
    <font>
      <b/>
      <sz val="16"/>
      <color theme="0"/>
      <name val="Times New Roman"/>
      <family val="1"/>
      <charset val="204"/>
    </font>
    <font>
      <sz val="16"/>
      <color theme="0"/>
      <name val="Times New Roman"/>
      <family val="1"/>
      <charset val="204"/>
    </font>
    <font>
      <b/>
      <i/>
      <sz val="12"/>
      <name val="Times New Roman"/>
      <family val="1"/>
      <charset val="204"/>
    </font>
    <font>
      <b/>
      <sz val="16"/>
      <color theme="1"/>
      <name val="Times New Roman"/>
      <family val="1"/>
      <charset val="204"/>
    </font>
    <font>
      <sz val="16"/>
      <color theme="1"/>
      <name val="Times New Roman"/>
      <family val="1"/>
      <charset val="204"/>
    </font>
    <font>
      <sz val="16"/>
      <color indexed="8"/>
      <name val="Times New Roman"/>
      <family val="1"/>
      <charset val="204"/>
    </font>
    <font>
      <b/>
      <sz val="12"/>
      <name val="Times New Roman"/>
      <family val="1"/>
      <charset val="204"/>
    </font>
    <font>
      <b/>
      <sz val="16"/>
      <name val="Arial Cyr"/>
      <charset val="204"/>
    </font>
    <font>
      <u/>
      <sz val="16"/>
      <name val="Times New Roman"/>
      <family val="1"/>
      <charset val="204"/>
    </font>
    <font>
      <u/>
      <sz val="18"/>
      <name val="Times New Roman"/>
      <family val="1"/>
      <charset val="204"/>
    </font>
    <font>
      <sz val="14"/>
      <color indexed="63"/>
      <name val="Times New Roman"/>
      <family val="1"/>
      <charset val="204"/>
    </font>
    <font>
      <sz val="12"/>
      <color indexed="8"/>
      <name val="Times New Roman"/>
      <family val="1"/>
      <charset val="204"/>
    </font>
    <font>
      <b/>
      <sz val="9"/>
      <color indexed="81"/>
      <name val="Tahoma"/>
      <family val="2"/>
      <charset val="204"/>
    </font>
    <font>
      <sz val="14"/>
      <color indexed="8"/>
      <name val="Times New Roman"/>
      <family val="1"/>
      <charset val="204"/>
    </font>
    <font>
      <b/>
      <sz val="14"/>
      <color theme="1"/>
      <name val="Times New Roman"/>
      <family val="1"/>
      <charset val="204"/>
    </font>
    <font>
      <b/>
      <sz val="16"/>
      <color indexed="63"/>
      <name val="Times New Roman"/>
      <family val="1"/>
      <charset val="204"/>
    </font>
    <font>
      <sz val="16"/>
      <color theme="1"/>
      <name val="Arial Cyr"/>
      <charset val="204"/>
    </font>
    <font>
      <sz val="14"/>
      <color theme="1"/>
      <name val="Arial Cyr"/>
      <charset val="204"/>
    </font>
    <font>
      <b/>
      <u/>
      <sz val="16"/>
      <color theme="1"/>
      <name val="Times New Roman"/>
      <family val="1"/>
      <charset val="204"/>
    </font>
    <font>
      <b/>
      <i/>
      <sz val="16"/>
      <color theme="1"/>
      <name val="Times New Roman"/>
      <family val="1"/>
      <charset val="204"/>
    </font>
    <font>
      <sz val="10"/>
      <color theme="1"/>
      <name val="Arial Cyr"/>
      <charset val="204"/>
    </font>
    <font>
      <sz val="12"/>
      <color indexed="63"/>
      <name val="Times New Roman"/>
      <family val="1"/>
      <charset val="204"/>
    </font>
    <font>
      <b/>
      <i/>
      <sz val="14"/>
      <color rgb="FF000000"/>
      <name val="Times New Roman"/>
      <family val="1"/>
      <charset val="204"/>
    </font>
    <font>
      <sz val="14"/>
      <color rgb="FF000000"/>
      <name val="Times New Roman"/>
      <family val="1"/>
      <charset val="204"/>
    </font>
    <font>
      <i/>
      <sz val="16"/>
      <color theme="1"/>
      <name val="Times New Roman"/>
      <family val="1"/>
      <charset val="204"/>
    </font>
    <font>
      <sz val="14"/>
      <color theme="0"/>
      <name val="Times New Roman"/>
      <family val="1"/>
      <charset val="204"/>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43"/>
      </patternFill>
    </fill>
    <fill>
      <patternFill patternType="solid">
        <fgColor indexed="44"/>
        <bgColor indexed="64"/>
      </patternFill>
    </fill>
    <fill>
      <patternFill patternType="solid">
        <fgColor indexed="26"/>
      </patternFill>
    </fill>
    <fill>
      <patternFill patternType="solid">
        <fgColor indexed="47"/>
        <bgColor indexed="64"/>
      </patternFill>
    </fill>
    <fill>
      <patternFill patternType="solid">
        <fgColor indexed="41"/>
        <bgColor indexed="64"/>
      </patternFill>
    </fill>
    <fill>
      <patternFill patternType="solid">
        <fgColor indexed="22"/>
        <bgColor indexed="64"/>
      </patternFill>
    </fill>
    <fill>
      <patternFill patternType="solid">
        <fgColor theme="0"/>
        <bgColor indexed="64"/>
      </patternFill>
    </fill>
    <fill>
      <patternFill patternType="solid">
        <fgColor rgb="FFFFC000"/>
        <bgColor indexed="64"/>
      </patternFill>
    </fill>
  </fills>
  <borders count="3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double">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s>
  <cellStyleXfs count="354">
    <xf numFmtId="0" fontId="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32" fillId="2" borderId="0" applyNumberFormat="0" applyBorder="0" applyAlignment="0" applyProtection="0"/>
    <xf numFmtId="0" fontId="1" fillId="2" borderId="0" applyNumberFormat="0" applyBorder="0" applyAlignment="0" applyProtection="0"/>
    <xf numFmtId="0" fontId="32" fillId="3" borderId="0" applyNumberFormat="0" applyBorder="0" applyAlignment="0" applyProtection="0"/>
    <xf numFmtId="0" fontId="1" fillId="3" borderId="0" applyNumberFormat="0" applyBorder="0" applyAlignment="0" applyProtection="0"/>
    <xf numFmtId="0" fontId="32" fillId="4" borderId="0" applyNumberFormat="0" applyBorder="0" applyAlignment="0" applyProtection="0"/>
    <xf numFmtId="0" fontId="1" fillId="4" borderId="0" applyNumberFormat="0" applyBorder="0" applyAlignment="0" applyProtection="0"/>
    <xf numFmtId="0" fontId="32" fillId="5" borderId="0" applyNumberFormat="0" applyBorder="0" applyAlignment="0" applyProtection="0"/>
    <xf numFmtId="0" fontId="1" fillId="5" borderId="0" applyNumberFormat="0" applyBorder="0" applyAlignment="0" applyProtection="0"/>
    <xf numFmtId="0" fontId="32" fillId="6" borderId="0" applyNumberFormat="0" applyBorder="0" applyAlignment="0" applyProtection="0"/>
    <xf numFmtId="0" fontId="1" fillId="6" borderId="0" applyNumberFormat="0" applyBorder="0" applyAlignment="0" applyProtection="0"/>
    <xf numFmtId="0" fontId="32"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32" fillId="8" borderId="0" applyNumberFormat="0" applyBorder="0" applyAlignment="0" applyProtection="0"/>
    <xf numFmtId="0" fontId="1" fillId="8" borderId="0" applyNumberFormat="0" applyBorder="0" applyAlignment="0" applyProtection="0"/>
    <xf numFmtId="0" fontId="32" fillId="9" borderId="0" applyNumberFormat="0" applyBorder="0" applyAlignment="0" applyProtection="0"/>
    <xf numFmtId="0" fontId="1" fillId="9" borderId="0" applyNumberFormat="0" applyBorder="0" applyAlignment="0" applyProtection="0"/>
    <xf numFmtId="0" fontId="32" fillId="10" borderId="0" applyNumberFormat="0" applyBorder="0" applyAlignment="0" applyProtection="0"/>
    <xf numFmtId="0" fontId="1" fillId="10" borderId="0" applyNumberFormat="0" applyBorder="0" applyAlignment="0" applyProtection="0"/>
    <xf numFmtId="0" fontId="32" fillId="5" borderId="0" applyNumberFormat="0" applyBorder="0" applyAlignment="0" applyProtection="0"/>
    <xf numFmtId="0" fontId="1" fillId="5" borderId="0" applyNumberFormat="0" applyBorder="0" applyAlignment="0" applyProtection="0"/>
    <xf numFmtId="0" fontId="32" fillId="8" borderId="0" applyNumberFormat="0" applyBorder="0" applyAlignment="0" applyProtection="0"/>
    <xf numFmtId="0" fontId="1" fillId="8" borderId="0" applyNumberFormat="0" applyBorder="0" applyAlignment="0" applyProtection="0"/>
    <xf numFmtId="0" fontId="32" fillId="11" borderId="0" applyNumberFormat="0" applyBorder="0" applyAlignment="0" applyProtection="0"/>
    <xf numFmtId="0" fontId="1"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33" fillId="12" borderId="0" applyNumberFormat="0" applyBorder="0" applyAlignment="0" applyProtection="0"/>
    <xf numFmtId="0" fontId="15" fillId="12" borderId="0" applyNumberFormat="0" applyBorder="0" applyAlignment="0" applyProtection="0"/>
    <xf numFmtId="0" fontId="33" fillId="9" borderId="0" applyNumberFormat="0" applyBorder="0" applyAlignment="0" applyProtection="0"/>
    <xf numFmtId="0" fontId="15" fillId="9" borderId="0" applyNumberFormat="0" applyBorder="0" applyAlignment="0" applyProtection="0"/>
    <xf numFmtId="0" fontId="33" fillId="10" borderId="0" applyNumberFormat="0" applyBorder="0" applyAlignment="0" applyProtection="0"/>
    <xf numFmtId="0" fontId="15" fillId="10" borderId="0" applyNumberFormat="0" applyBorder="0" applyAlignment="0" applyProtection="0"/>
    <xf numFmtId="0" fontId="33" fillId="13" borderId="0" applyNumberFormat="0" applyBorder="0" applyAlignment="0" applyProtection="0"/>
    <xf numFmtId="0" fontId="15" fillId="13" borderId="0" applyNumberFormat="0" applyBorder="0" applyAlignment="0" applyProtection="0"/>
    <xf numFmtId="0" fontId="33" fillId="14" borderId="0" applyNumberFormat="0" applyBorder="0" applyAlignment="0" applyProtection="0"/>
    <xf numFmtId="0" fontId="15" fillId="14" borderId="0" applyNumberFormat="0" applyBorder="0" applyAlignment="0" applyProtection="0"/>
    <xf numFmtId="0" fontId="33" fillId="15"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26" fillId="3" borderId="0" applyNumberFormat="0" applyBorder="0" applyAlignment="0" applyProtection="0"/>
    <xf numFmtId="0" fontId="18" fillId="20" borderId="1" applyNumberFormat="0" applyAlignment="0" applyProtection="0"/>
    <xf numFmtId="0" fontId="23" fillId="21" borderId="2" applyNumberFormat="0" applyAlignment="0" applyProtection="0"/>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49" fontId="34" fillId="0" borderId="3">
      <alignment horizontal="center" vertical="center"/>
      <protection locked="0"/>
    </xf>
    <xf numFmtId="165" fontId="12" fillId="0" borderId="0" applyFont="0" applyFill="0" applyBorder="0" applyAlignment="0" applyProtection="0"/>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49" fontId="12" fillId="0" borderId="3">
      <alignment horizontal="left" vertical="center"/>
      <protection locked="0"/>
    </xf>
    <xf numFmtId="0" fontId="27" fillId="0" borderId="0" applyNumberFormat="0" applyFill="0" applyBorder="0" applyAlignment="0" applyProtection="0"/>
    <xf numFmtId="171" fontId="35" fillId="0" borderId="0" applyAlignment="0">
      <alignment wrapText="1"/>
    </xf>
    <xf numFmtId="0" fontId="30" fillId="4" borderId="0" applyNumberFormat="0" applyBorder="0" applyAlignment="0" applyProtection="0"/>
    <xf numFmtId="0" fontId="19" fillId="0" borderId="4" applyNumberFormat="0" applyFill="0" applyAlignment="0" applyProtection="0"/>
    <xf numFmtId="0" fontId="20" fillId="0" borderId="5" applyNumberFormat="0" applyFill="0" applyAlignment="0" applyProtection="0"/>
    <xf numFmtId="0" fontId="21" fillId="0" borderId="6" applyNumberFormat="0" applyFill="0" applyAlignment="0" applyProtection="0"/>
    <xf numFmtId="0" fontId="21" fillId="0" borderId="0" applyNumberFormat="0" applyFill="0" applyBorder="0" applyAlignment="0" applyProtection="0"/>
    <xf numFmtId="0" fontId="36" fillId="0" borderId="0" applyNumberFormat="0" applyFill="0" applyBorder="0" applyAlignment="0" applyProtection="0">
      <alignment vertical="top"/>
      <protection locked="0"/>
    </xf>
    <xf numFmtId="0" fontId="16" fillId="7" borderId="1" applyNumberFormat="0" applyAlignment="0" applyProtection="0"/>
    <xf numFmtId="49" fontId="12" fillId="0" borderId="0" applyNumberFormat="0" applyFont="0" applyAlignment="0">
      <alignment vertical="top" wrapText="1"/>
      <protection locked="0"/>
    </xf>
    <xf numFmtId="49" fontId="12" fillId="0" borderId="0" applyNumberFormat="0" applyFont="0" applyAlignment="0">
      <alignment vertical="top" wrapText="1"/>
    </xf>
    <xf numFmtId="49" fontId="12" fillId="0" borderId="0" applyNumberFormat="0" applyFont="0" applyAlignment="0">
      <alignment vertical="top" wrapText="1"/>
    </xf>
    <xf numFmtId="49" fontId="12" fillId="0" borderId="0" applyNumberFormat="0" applyFont="0" applyAlignment="0">
      <alignment vertical="top" wrapText="1"/>
      <protection locked="0"/>
    </xf>
    <xf numFmtId="49" fontId="12" fillId="0" borderId="0" applyNumberFormat="0" applyFont="0" applyAlignment="0">
      <alignment vertical="top" wrapText="1"/>
    </xf>
    <xf numFmtId="49" fontId="12" fillId="0" borderId="0" applyNumberFormat="0" applyFont="0" applyAlignment="0">
      <alignment vertical="top" wrapText="1"/>
      <protection locked="0"/>
    </xf>
    <xf numFmtId="49" fontId="12" fillId="0" borderId="0" applyNumberFormat="0" applyFont="0" applyAlignment="0">
      <alignment vertical="top" wrapText="1"/>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12" fillId="0" borderId="0" applyNumberFormat="0" applyFont="0" applyAlignment="0">
      <alignment vertical="top" wrapText="1"/>
      <protection locked="0"/>
    </xf>
    <xf numFmtId="49" fontId="37" fillId="22" borderId="7">
      <alignment horizontal="left" vertical="center"/>
      <protection locked="0"/>
    </xf>
    <xf numFmtId="49" fontId="37" fillId="22" borderId="7">
      <alignment horizontal="left" vertical="center"/>
    </xf>
    <xf numFmtId="4" fontId="37" fillId="22" borderId="7">
      <alignment horizontal="right" vertical="center"/>
      <protection locked="0"/>
    </xf>
    <xf numFmtId="4" fontId="37" fillId="22" borderId="7">
      <alignment horizontal="right" vertical="center"/>
    </xf>
    <xf numFmtId="4" fontId="38" fillId="22" borderId="7">
      <alignment horizontal="right" vertical="center"/>
      <protection locked="0"/>
    </xf>
    <xf numFmtId="49" fontId="39" fillId="22" borderId="3">
      <alignment horizontal="left" vertical="center"/>
      <protection locked="0"/>
    </xf>
    <xf numFmtId="49" fontId="39" fillId="22" borderId="3">
      <alignment horizontal="left" vertical="center"/>
    </xf>
    <xf numFmtId="49" fontId="40" fillId="22" borderId="3">
      <alignment horizontal="left" vertical="center"/>
      <protection locked="0"/>
    </xf>
    <xf numFmtId="49" fontId="40" fillId="22" borderId="3">
      <alignment horizontal="left" vertical="center"/>
    </xf>
    <xf numFmtId="4" fontId="39" fillId="22" borderId="3">
      <alignment horizontal="right" vertical="center"/>
      <protection locked="0"/>
    </xf>
    <xf numFmtId="4" fontId="39" fillId="22" borderId="3">
      <alignment horizontal="right" vertical="center"/>
    </xf>
    <xf numFmtId="4" fontId="41" fillId="22" borderId="3">
      <alignment horizontal="right" vertical="center"/>
      <protection locked="0"/>
    </xf>
    <xf numFmtId="49" fontId="34" fillId="22" borderId="3">
      <alignment horizontal="left" vertical="center"/>
      <protection locked="0"/>
    </xf>
    <xf numFmtId="49" fontId="34" fillId="22" borderId="3">
      <alignment horizontal="left" vertical="center"/>
      <protection locked="0"/>
    </xf>
    <xf numFmtId="49" fontId="34" fillId="22" borderId="3">
      <alignment horizontal="left" vertical="center"/>
    </xf>
    <xf numFmtId="49" fontId="34" fillId="22" borderId="3">
      <alignment horizontal="left" vertical="center"/>
    </xf>
    <xf numFmtId="49" fontId="38" fillId="22" borderId="3">
      <alignment horizontal="left" vertical="center"/>
      <protection locked="0"/>
    </xf>
    <xf numFmtId="49" fontId="38" fillId="22" borderId="3">
      <alignment horizontal="left" vertical="center"/>
    </xf>
    <xf numFmtId="4" fontId="34" fillId="22" borderId="3">
      <alignment horizontal="right" vertical="center"/>
      <protection locked="0"/>
    </xf>
    <xf numFmtId="4" fontId="34" fillId="22" borderId="3">
      <alignment horizontal="right" vertical="center"/>
      <protection locked="0"/>
    </xf>
    <xf numFmtId="4" fontId="34" fillId="22" borderId="3">
      <alignment horizontal="right" vertical="center"/>
    </xf>
    <xf numFmtId="4" fontId="34" fillId="22" borderId="3">
      <alignment horizontal="right" vertical="center"/>
    </xf>
    <xf numFmtId="4" fontId="38" fillId="22" borderId="3">
      <alignment horizontal="right" vertical="center"/>
      <protection locked="0"/>
    </xf>
    <xf numFmtId="49" fontId="42" fillId="22" borderId="3">
      <alignment horizontal="left" vertical="center"/>
      <protection locked="0"/>
    </xf>
    <xf numFmtId="49" fontId="42" fillId="22" borderId="3">
      <alignment horizontal="left" vertical="center"/>
    </xf>
    <xf numFmtId="49" fontId="43" fillId="22" borderId="3">
      <alignment horizontal="left" vertical="center"/>
      <protection locked="0"/>
    </xf>
    <xf numFmtId="49" fontId="43" fillId="22" borderId="3">
      <alignment horizontal="left" vertical="center"/>
    </xf>
    <xf numFmtId="4" fontId="42" fillId="22" borderId="3">
      <alignment horizontal="right" vertical="center"/>
      <protection locked="0"/>
    </xf>
    <xf numFmtId="4" fontId="42" fillId="22" borderId="3">
      <alignment horizontal="right" vertical="center"/>
    </xf>
    <xf numFmtId="4" fontId="44" fillId="22" borderId="3">
      <alignment horizontal="right" vertical="center"/>
      <protection locked="0"/>
    </xf>
    <xf numFmtId="49" fontId="45" fillId="0" borderId="3">
      <alignment horizontal="left" vertical="center"/>
      <protection locked="0"/>
    </xf>
    <xf numFmtId="49" fontId="45" fillId="0" borderId="3">
      <alignment horizontal="left" vertical="center"/>
    </xf>
    <xf numFmtId="49" fontId="46" fillId="0" borderId="3">
      <alignment horizontal="left" vertical="center"/>
      <protection locked="0"/>
    </xf>
    <xf numFmtId="49" fontId="46" fillId="0" borderId="3">
      <alignment horizontal="left" vertical="center"/>
    </xf>
    <xf numFmtId="4" fontId="45" fillId="0" borderId="3">
      <alignment horizontal="right" vertical="center"/>
      <protection locked="0"/>
    </xf>
    <xf numFmtId="4" fontId="45" fillId="0" borderId="3">
      <alignment horizontal="right" vertical="center"/>
    </xf>
    <xf numFmtId="4" fontId="46" fillId="0" borderId="3">
      <alignment horizontal="right" vertical="center"/>
      <protection locked="0"/>
    </xf>
    <xf numFmtId="49" fontId="47" fillId="0" borderId="3">
      <alignment horizontal="left" vertical="center"/>
      <protection locked="0"/>
    </xf>
    <xf numFmtId="49" fontId="47" fillId="0" borderId="3">
      <alignment horizontal="left" vertical="center"/>
    </xf>
    <xf numFmtId="49" fontId="48" fillId="0" borderId="3">
      <alignment horizontal="left" vertical="center"/>
      <protection locked="0"/>
    </xf>
    <xf numFmtId="49" fontId="48" fillId="0" borderId="3">
      <alignment horizontal="left" vertical="center"/>
    </xf>
    <xf numFmtId="4" fontId="47" fillId="0" borderId="3">
      <alignment horizontal="right" vertical="center"/>
      <protection locked="0"/>
    </xf>
    <xf numFmtId="4" fontId="47" fillId="0" borderId="3">
      <alignment horizontal="right" vertical="center"/>
    </xf>
    <xf numFmtId="49" fontId="45" fillId="0" borderId="3">
      <alignment horizontal="left" vertical="center"/>
      <protection locked="0"/>
    </xf>
    <xf numFmtId="49" fontId="46" fillId="0" borderId="3">
      <alignment horizontal="left" vertical="center"/>
      <protection locked="0"/>
    </xf>
    <xf numFmtId="4" fontId="45" fillId="0" borderId="3">
      <alignment horizontal="right" vertical="center"/>
      <protection locked="0"/>
    </xf>
    <xf numFmtId="0" fontId="28" fillId="0" borderId="8" applyNumberFormat="0" applyFill="0" applyAlignment="0" applyProtection="0"/>
    <xf numFmtId="0" fontId="25" fillId="23" borderId="0" applyNumberFormat="0" applyBorder="0" applyAlignment="0" applyProtection="0"/>
    <xf numFmtId="0" fontId="12" fillId="0" borderId="0"/>
    <xf numFmtId="0" fontId="12" fillId="0" borderId="0"/>
    <xf numFmtId="0" fontId="12" fillId="24" borderId="0" applyNumberFormat="0" applyFill="0" applyAlignment="0">
      <alignment horizontal="center"/>
      <protection locked="0"/>
    </xf>
    <xf numFmtId="0" fontId="2" fillId="25" borderId="9" applyNumberFormat="0" applyFont="0" applyAlignment="0" applyProtection="0"/>
    <xf numFmtId="4" fontId="49" fillId="26" borderId="3">
      <alignment horizontal="right" vertical="center"/>
      <protection locked="0"/>
    </xf>
    <xf numFmtId="4" fontId="49" fillId="27" borderId="3">
      <alignment horizontal="right" vertical="center"/>
      <protection locked="0"/>
    </xf>
    <xf numFmtId="4" fontId="49" fillId="28" borderId="3">
      <alignment horizontal="right" vertical="center"/>
      <protection locked="0"/>
    </xf>
    <xf numFmtId="0" fontId="17" fillId="20" borderId="10" applyNumberFormat="0" applyAlignment="0" applyProtection="0"/>
    <xf numFmtId="49" fontId="34" fillId="0" borderId="3">
      <alignment horizontal="left" vertical="center" wrapText="1"/>
      <protection locked="0"/>
    </xf>
    <xf numFmtId="49" fontId="34" fillId="0" borderId="3">
      <alignment horizontal="left" vertical="center" wrapText="1"/>
      <protection locked="0"/>
    </xf>
    <xf numFmtId="0" fontId="24" fillId="0" borderId="0" applyNumberFormat="0" applyFill="0" applyBorder="0" applyAlignment="0" applyProtection="0"/>
    <xf numFmtId="0" fontId="22" fillId="0" borderId="11" applyNumberFormat="0" applyFill="0" applyAlignment="0" applyProtection="0"/>
    <xf numFmtId="0" fontId="29" fillId="0" borderId="0" applyNumberFormat="0" applyFill="0" applyBorder="0" applyAlignment="0" applyProtection="0"/>
    <xf numFmtId="0" fontId="33" fillId="16" borderId="0" applyNumberFormat="0" applyBorder="0" applyAlignment="0" applyProtection="0"/>
    <xf numFmtId="0" fontId="15" fillId="16" borderId="0" applyNumberFormat="0" applyBorder="0" applyAlignment="0" applyProtection="0"/>
    <xf numFmtId="0" fontId="33" fillId="17" borderId="0" applyNumberFormat="0" applyBorder="0" applyAlignment="0" applyProtection="0"/>
    <xf numFmtId="0" fontId="15" fillId="17" borderId="0" applyNumberFormat="0" applyBorder="0" applyAlignment="0" applyProtection="0"/>
    <xf numFmtId="0" fontId="33" fillId="18" borderId="0" applyNumberFormat="0" applyBorder="0" applyAlignment="0" applyProtection="0"/>
    <xf numFmtId="0" fontId="15" fillId="18" borderId="0" applyNumberFormat="0" applyBorder="0" applyAlignment="0" applyProtection="0"/>
    <xf numFmtId="0" fontId="33" fillId="13" borderId="0" applyNumberFormat="0" applyBorder="0" applyAlignment="0" applyProtection="0"/>
    <xf numFmtId="0" fontId="15" fillId="13" borderId="0" applyNumberFormat="0" applyBorder="0" applyAlignment="0" applyProtection="0"/>
    <xf numFmtId="0" fontId="33" fillId="14" borderId="0" applyNumberFormat="0" applyBorder="0" applyAlignment="0" applyProtection="0"/>
    <xf numFmtId="0" fontId="15" fillId="14" borderId="0" applyNumberFormat="0" applyBorder="0" applyAlignment="0" applyProtection="0"/>
    <xf numFmtId="0" fontId="33" fillId="19" borderId="0" applyNumberFormat="0" applyBorder="0" applyAlignment="0" applyProtection="0"/>
    <xf numFmtId="0" fontId="15" fillId="19" borderId="0" applyNumberFormat="0" applyBorder="0" applyAlignment="0" applyProtection="0"/>
    <xf numFmtId="0" fontId="50" fillId="7" borderId="1" applyNumberFormat="0" applyAlignment="0" applyProtection="0"/>
    <xf numFmtId="0" fontId="16" fillId="7" borderId="1" applyNumberFormat="0" applyAlignment="0" applyProtection="0"/>
    <xf numFmtId="9" fontId="2" fillId="0" borderId="0" applyFont="0" applyFill="0" applyBorder="0" applyAlignment="0" applyProtection="0"/>
    <xf numFmtId="0" fontId="51" fillId="20" borderId="10" applyNumberFormat="0" applyAlignment="0" applyProtection="0"/>
    <xf numFmtId="0" fontId="17" fillId="20" borderId="10" applyNumberFormat="0" applyAlignment="0" applyProtection="0"/>
    <xf numFmtId="0" fontId="52" fillId="20" borderId="1" applyNumberFormat="0" applyAlignment="0" applyProtection="0"/>
    <xf numFmtId="0" fontId="18" fillId="20" borderId="1" applyNumberFormat="0" applyAlignment="0" applyProtection="0"/>
    <xf numFmtId="172" fontId="12" fillId="0" borderId="0" applyFont="0" applyFill="0" applyBorder="0" applyAlignment="0" applyProtection="0"/>
    <xf numFmtId="0" fontId="53" fillId="0" borderId="4" applyNumberFormat="0" applyFill="0" applyAlignment="0" applyProtection="0"/>
    <xf numFmtId="0" fontId="19" fillId="0" borderId="4" applyNumberFormat="0" applyFill="0" applyAlignment="0" applyProtection="0"/>
    <xf numFmtId="0" fontId="54" fillId="0" borderId="5" applyNumberFormat="0" applyFill="0" applyAlignment="0" applyProtection="0"/>
    <xf numFmtId="0" fontId="20" fillId="0" borderId="5" applyNumberFormat="0" applyFill="0" applyAlignment="0" applyProtection="0"/>
    <xf numFmtId="0" fontId="55" fillId="0" borderId="6" applyNumberFormat="0" applyFill="0" applyAlignment="0" applyProtection="0"/>
    <xf numFmtId="0" fontId="21" fillId="0" borderId="6" applyNumberFormat="0" applyFill="0" applyAlignment="0" applyProtection="0"/>
    <xf numFmtId="0" fontId="55" fillId="0" borderId="0" applyNumberFormat="0" applyFill="0" applyBorder="0" applyAlignment="0" applyProtection="0"/>
    <xf numFmtId="0" fontId="21" fillId="0" borderId="0" applyNumberFormat="0" applyFill="0" applyBorder="0" applyAlignment="0" applyProtection="0"/>
    <xf numFmtId="0" fontId="56" fillId="0" borderId="11" applyNumberFormat="0" applyFill="0" applyAlignment="0" applyProtection="0"/>
    <xf numFmtId="0" fontId="22" fillId="0" borderId="11" applyNumberFormat="0" applyFill="0" applyAlignment="0" applyProtection="0"/>
    <xf numFmtId="0" fontId="57" fillId="21" borderId="2" applyNumberFormat="0" applyAlignment="0" applyProtection="0"/>
    <xf numFmtId="0" fontId="23" fillId="21" borderId="2" applyNumberFormat="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8" fillId="23" borderId="0" applyNumberFormat="0" applyBorder="0" applyAlignment="0" applyProtection="0"/>
    <xf numFmtId="0" fontId="25" fillId="2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71" fillId="0" borderId="0"/>
    <xf numFmtId="0" fontId="71" fillId="0" borderId="0"/>
    <xf numFmtId="0" fontId="71" fillId="0" borderId="0"/>
    <xf numFmtId="0" fontId="7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71" fillId="0" borderId="0"/>
    <xf numFmtId="0" fontId="12" fillId="0" borderId="0"/>
    <xf numFmtId="0" fontId="2" fillId="0" borderId="0"/>
    <xf numFmtId="0" fontId="12" fillId="0" borderId="0"/>
    <xf numFmtId="0" fontId="12" fillId="0" borderId="0" applyNumberFormat="0" applyFont="0" applyFill="0" applyBorder="0" applyAlignment="0" applyProtection="0">
      <alignment vertical="top"/>
    </xf>
    <xf numFmtId="0" fontId="12" fillId="0" borderId="0" applyNumberFormat="0" applyFont="0" applyFill="0" applyBorder="0" applyAlignment="0" applyProtection="0">
      <alignment vertical="top"/>
    </xf>
    <xf numFmtId="0" fontId="2" fillId="0" borderId="0"/>
    <xf numFmtId="0" fontId="12" fillId="0" borderId="0"/>
    <xf numFmtId="0" fontId="2" fillId="0" borderId="0"/>
    <xf numFmtId="0" fontId="2" fillId="0" borderId="0"/>
    <xf numFmtId="0" fontId="2" fillId="0" borderId="0"/>
    <xf numFmtId="0" fontId="2" fillId="0" borderId="0"/>
    <xf numFmtId="0" fontId="12" fillId="0" borderId="0"/>
    <xf numFmtId="0" fontId="59" fillId="3" borderId="0" applyNumberFormat="0" applyBorder="0" applyAlignment="0" applyProtection="0"/>
    <xf numFmtId="0" fontId="26" fillId="3" borderId="0" applyNumberFormat="0" applyBorder="0" applyAlignment="0" applyProtection="0"/>
    <xf numFmtId="0" fontId="60" fillId="0" borderId="0" applyNumberFormat="0" applyFill="0" applyBorder="0" applyAlignment="0" applyProtection="0"/>
    <xf numFmtId="0" fontId="27" fillId="0" borderId="0" applyNumberFormat="0" applyFill="0" applyBorder="0" applyAlignment="0" applyProtection="0"/>
    <xf numFmtId="0" fontId="61" fillId="25" borderId="9" applyNumberFormat="0" applyFont="0" applyAlignment="0" applyProtection="0"/>
    <xf numFmtId="0" fontId="12" fillId="25" borderId="9"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8" applyNumberFormat="0" applyFill="0" applyAlignment="0" applyProtection="0"/>
    <xf numFmtId="0" fontId="28" fillId="0" borderId="8" applyNumberFormat="0" applyFill="0" applyAlignment="0" applyProtection="0"/>
    <xf numFmtId="0" fontId="3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4" fillId="0" borderId="0" applyNumberFormat="0" applyFill="0" applyBorder="0" applyAlignment="0" applyProtection="0"/>
    <xf numFmtId="0" fontId="29" fillId="0" borderId="0" applyNumberFormat="0" applyFill="0" applyBorder="0" applyAlignment="0" applyProtection="0"/>
    <xf numFmtId="173" fontId="65" fillId="0" borderId="0" applyFont="0" applyFill="0" applyBorder="0" applyAlignment="0" applyProtection="0"/>
    <xf numFmtId="174" fontId="6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68"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0" fontId="66" fillId="4" borderId="0" applyNumberFormat="0" applyBorder="0" applyAlignment="0" applyProtection="0"/>
    <xf numFmtId="0" fontId="30" fillId="4" borderId="0" applyNumberFormat="0" applyBorder="0" applyAlignment="0" applyProtection="0"/>
    <xf numFmtId="176" fontId="67" fillId="22" borderId="12" applyFill="0" applyBorder="0">
      <alignment horizontal="center" vertical="center" wrapText="1"/>
      <protection locked="0"/>
    </xf>
    <xf numFmtId="171" fontId="68" fillId="0" borderId="0">
      <alignment wrapText="1"/>
    </xf>
    <xf numFmtId="171" fontId="35" fillId="0" borderId="0">
      <alignment wrapText="1"/>
    </xf>
  </cellStyleXfs>
  <cellXfs count="838">
    <xf numFmtId="0" fontId="0" fillId="0" borderId="0" xfId="0"/>
    <xf numFmtId="0" fontId="5" fillId="0" borderId="0" xfId="0" applyFont="1" applyFill="1" applyAlignment="1">
      <alignment vertical="center"/>
    </xf>
    <xf numFmtId="0" fontId="5" fillId="0" borderId="0" xfId="0" applyFont="1" applyFill="1" applyBorder="1" applyAlignment="1">
      <alignment vertical="center"/>
    </xf>
    <xf numFmtId="0" fontId="5" fillId="0" borderId="3" xfId="0" applyFont="1" applyFill="1" applyBorder="1" applyAlignment="1">
      <alignment horizontal="center" vertical="center" wrapText="1"/>
    </xf>
    <xf numFmtId="0" fontId="11" fillId="0" borderId="0" xfId="0" applyFont="1" applyFill="1"/>
    <xf numFmtId="0" fontId="5" fillId="0" borderId="0" xfId="0" applyFont="1" applyFill="1"/>
    <xf numFmtId="0" fontId="69" fillId="0" borderId="0" xfId="0" applyFont="1" applyFill="1"/>
    <xf numFmtId="0" fontId="5" fillId="29" borderId="3" xfId="0" applyFont="1" applyFill="1" applyBorder="1" applyAlignment="1">
      <alignment horizontal="left" vertical="center" wrapText="1"/>
    </xf>
    <xf numFmtId="0" fontId="5" fillId="29" borderId="3" xfId="0" applyFont="1" applyFill="1" applyBorder="1" applyAlignment="1">
      <alignment horizontal="center" vertical="center" wrapText="1"/>
    </xf>
    <xf numFmtId="0" fontId="5" fillId="29" borderId="0" xfId="0" applyFont="1" applyFill="1" applyBorder="1" applyAlignment="1">
      <alignment horizontal="left" vertical="center" wrapText="1"/>
    </xf>
    <xf numFmtId="0" fontId="5" fillId="29" borderId="0" xfId="0" quotePrefix="1" applyFont="1" applyFill="1" applyBorder="1" applyAlignment="1">
      <alignment horizontal="center" vertical="center"/>
    </xf>
    <xf numFmtId="170" fontId="5" fillId="29" borderId="0" xfId="0" quotePrefix="1" applyNumberFormat="1" applyFont="1" applyFill="1" applyBorder="1" applyAlignment="1">
      <alignment vertical="center" wrapText="1"/>
    </xf>
    <xf numFmtId="0" fontId="5" fillId="29" borderId="0" xfId="0" applyFont="1" applyFill="1" applyAlignment="1">
      <alignment vertical="center"/>
    </xf>
    <xf numFmtId="0" fontId="5" fillId="29" borderId="3" xfId="246" applyFont="1" applyFill="1" applyBorder="1" applyAlignment="1">
      <alignment horizontal="left" vertical="center" wrapText="1"/>
    </xf>
    <xf numFmtId="0" fontId="5" fillId="29" borderId="3" xfId="246" applyFont="1" applyFill="1" applyBorder="1" applyAlignment="1">
      <alignment horizontal="center" vertical="center"/>
    </xf>
    <xf numFmtId="0" fontId="4" fillId="29" borderId="3" xfId="246" applyFont="1" applyFill="1" applyBorder="1" applyAlignment="1">
      <alignment horizontal="center" vertical="center"/>
    </xf>
    <xf numFmtId="0" fontId="5" fillId="29" borderId="0" xfId="246" applyFont="1" applyFill="1" applyBorder="1" applyAlignment="1">
      <alignment horizontal="left" vertical="center" wrapText="1"/>
    </xf>
    <xf numFmtId="0" fontId="5" fillId="29" borderId="0" xfId="246" applyFont="1" applyFill="1" applyBorder="1" applyAlignment="1">
      <alignment horizontal="center" vertical="center"/>
    </xf>
    <xf numFmtId="0" fontId="5" fillId="29" borderId="0" xfId="246" applyFont="1" applyFill="1" applyBorder="1" applyAlignment="1">
      <alignment vertical="center" wrapText="1"/>
    </xf>
    <xf numFmtId="0" fontId="5" fillId="29" borderId="3" xfId="238" applyFont="1" applyFill="1" applyBorder="1" applyAlignment="1">
      <alignment horizontal="center" vertical="center"/>
    </xf>
    <xf numFmtId="0" fontId="4" fillId="29" borderId="3" xfId="238" applyFont="1" applyFill="1" applyBorder="1" applyAlignment="1">
      <alignment horizontal="left" vertical="center"/>
    </xf>
    <xf numFmtId="0" fontId="5" fillId="29" borderId="3" xfId="238" applyNumberFormat="1" applyFont="1" applyFill="1" applyBorder="1" applyAlignment="1">
      <alignment horizontal="center" vertical="center" wrapText="1"/>
    </xf>
    <xf numFmtId="170" fontId="5" fillId="29" borderId="3" xfId="238" applyNumberFormat="1" applyFont="1" applyFill="1" applyBorder="1" applyAlignment="1">
      <alignment horizontal="center" vertical="center" wrapText="1"/>
    </xf>
    <xf numFmtId="0" fontId="5" fillId="29" borderId="3" xfId="238" applyNumberFormat="1" applyFont="1" applyFill="1" applyBorder="1" applyAlignment="1">
      <alignment horizontal="left" vertical="center" wrapText="1"/>
    </xf>
    <xf numFmtId="0" fontId="5" fillId="29" borderId="3" xfId="238" applyFont="1" applyFill="1" applyBorder="1" applyAlignment="1">
      <alignment horizontal="center" vertical="center" wrapText="1"/>
    </xf>
    <xf numFmtId="49" fontId="5" fillId="29" borderId="3" xfId="238" applyNumberFormat="1" applyFont="1" applyFill="1" applyBorder="1" applyAlignment="1">
      <alignment horizontal="left" vertical="center" wrapText="1"/>
    </xf>
    <xf numFmtId="0" fontId="11" fillId="29" borderId="0" xfId="0" applyFont="1" applyFill="1"/>
    <xf numFmtId="3" fontId="5" fillId="29" borderId="0" xfId="0" applyNumberFormat="1" applyFont="1" applyFill="1" applyBorder="1" applyAlignment="1">
      <alignment horizontal="center" vertical="center" wrapText="1"/>
    </xf>
    <xf numFmtId="0" fontId="5" fillId="29" borderId="0" xfId="0" applyFont="1" applyFill="1" applyBorder="1" applyAlignment="1">
      <alignment horizontal="left" vertical="center" wrapText="1" shrinkToFit="1"/>
    </xf>
    <xf numFmtId="0" fontId="9" fillId="29" borderId="0" xfId="0" applyFont="1" applyFill="1" applyAlignment="1">
      <alignment vertical="center"/>
    </xf>
    <xf numFmtId="0" fontId="7" fillId="29" borderId="0" xfId="0" applyFont="1" applyFill="1" applyAlignment="1">
      <alignment horizontal="center" vertical="center"/>
    </xf>
    <xf numFmtId="0" fontId="5" fillId="29" borderId="19" xfId="0" applyFont="1" applyFill="1" applyBorder="1" applyAlignment="1">
      <alignment horizontal="center" vertical="center" wrapText="1"/>
    </xf>
    <xf numFmtId="0" fontId="5" fillId="29" borderId="0" xfId="0" applyFont="1" applyFill="1" applyBorder="1" applyAlignment="1">
      <alignment horizontal="right" vertical="center"/>
    </xf>
    <xf numFmtId="1" fontId="5" fillId="29" borderId="0" xfId="0" applyNumberFormat="1" applyFont="1" applyFill="1" applyBorder="1" applyAlignment="1">
      <alignment horizontal="center" vertical="center"/>
    </xf>
    <xf numFmtId="0" fontId="4" fillId="29" borderId="0" xfId="0" applyFont="1" applyFill="1" applyBorder="1" applyAlignment="1">
      <alignment horizontal="center" vertical="center"/>
    </xf>
    <xf numFmtId="0" fontId="4" fillId="29" borderId="0" xfId="0" applyFont="1" applyFill="1" applyBorder="1" applyAlignment="1">
      <alignment vertical="center"/>
    </xf>
    <xf numFmtId="0" fontId="4" fillId="29" borderId="0" xfId="0" applyFont="1" applyFill="1" applyBorder="1" applyAlignment="1">
      <alignment horizontal="right" vertical="center"/>
    </xf>
    <xf numFmtId="0" fontId="5" fillId="29" borderId="0" xfId="0" applyFont="1" applyFill="1" applyAlignment="1">
      <alignment horizontal="right" vertical="center"/>
    </xf>
    <xf numFmtId="0" fontId="8" fillId="29" borderId="0" xfId="0" applyFont="1" applyFill="1" applyBorder="1" applyAlignment="1">
      <alignment vertical="center"/>
    </xf>
    <xf numFmtId="170" fontId="5" fillId="29" borderId="0" xfId="0" applyNumberFormat="1" applyFont="1" applyFill="1" applyAlignment="1">
      <alignment vertical="center"/>
    </xf>
    <xf numFmtId="3" fontId="5" fillId="29" borderId="18" xfId="0" applyNumberFormat="1" applyFont="1" applyFill="1" applyBorder="1" applyAlignment="1">
      <alignment vertical="center" wrapText="1"/>
    </xf>
    <xf numFmtId="169" fontId="4" fillId="29" borderId="0" xfId="0" applyNumberFormat="1" applyFont="1" applyFill="1" applyBorder="1" applyAlignment="1">
      <alignment horizontal="right" vertical="center" wrapText="1"/>
    </xf>
    <xf numFmtId="169" fontId="4" fillId="29" borderId="0" xfId="0" applyNumberFormat="1" applyFont="1" applyFill="1" applyBorder="1" applyAlignment="1">
      <alignment horizontal="center" vertical="center" wrapText="1"/>
    </xf>
    <xf numFmtId="170" fontId="4" fillId="29" borderId="0" xfId="0" applyNumberFormat="1" applyFont="1" applyFill="1" applyBorder="1" applyAlignment="1">
      <alignment horizontal="center" vertical="center" wrapText="1"/>
    </xf>
    <xf numFmtId="170" fontId="4" fillId="29" borderId="0" xfId="0" applyNumberFormat="1" applyFont="1" applyFill="1" applyBorder="1" applyAlignment="1">
      <alignment horizontal="center" vertical="center"/>
    </xf>
    <xf numFmtId="170" fontId="4" fillId="29" borderId="0" xfId="0" applyNumberFormat="1" applyFont="1" applyFill="1" applyBorder="1" applyAlignment="1">
      <alignment vertical="center"/>
    </xf>
    <xf numFmtId="0" fontId="4" fillId="29" borderId="0" xfId="0" applyFont="1" applyFill="1" applyBorder="1" applyAlignment="1">
      <alignment horizontal="left" vertical="center"/>
    </xf>
    <xf numFmtId="0" fontId="0" fillId="29" borderId="0" xfId="0" applyFill="1"/>
    <xf numFmtId="0" fontId="5" fillId="0" borderId="0" xfId="0" applyFont="1" applyFill="1" applyBorder="1" applyAlignment="1">
      <alignment horizontal="center" vertical="center"/>
    </xf>
    <xf numFmtId="0" fontId="4" fillId="29" borderId="3" xfId="246" applyFont="1" applyFill="1" applyBorder="1" applyAlignment="1">
      <alignment horizontal="left" vertical="center" wrapText="1"/>
    </xf>
    <xf numFmtId="0" fontId="5" fillId="29" borderId="3" xfId="0" applyFont="1" applyFill="1" applyBorder="1" applyAlignment="1">
      <alignment horizontal="left" vertical="center" wrapText="1"/>
    </xf>
    <xf numFmtId="0" fontId="4" fillId="29" borderId="3" xfId="0" applyFont="1" applyFill="1" applyBorder="1" applyAlignment="1">
      <alignment horizontal="center" vertical="center"/>
    </xf>
    <xf numFmtId="0" fontId="76" fillId="29" borderId="0" xfId="0" applyFont="1" applyFill="1" applyBorder="1" applyAlignment="1">
      <alignment horizontal="center" vertical="center" wrapText="1"/>
    </xf>
    <xf numFmtId="0" fontId="73" fillId="29" borderId="3" xfId="0" quotePrefix="1" applyFont="1" applyFill="1" applyBorder="1" applyAlignment="1">
      <alignment horizontal="center" vertical="center"/>
    </xf>
    <xf numFmtId="49" fontId="73" fillId="29" borderId="3" xfId="0" quotePrefix="1" applyNumberFormat="1" applyFont="1" applyFill="1" applyBorder="1" applyAlignment="1">
      <alignment horizontal="left" vertical="center" wrapText="1"/>
    </xf>
    <xf numFmtId="0" fontId="77" fillId="29" borderId="3" xfId="0" quotePrefix="1" applyFont="1" applyFill="1" applyBorder="1" applyAlignment="1">
      <alignment horizontal="center" vertical="center"/>
    </xf>
    <xf numFmtId="169" fontId="77" fillId="29" borderId="3" xfId="207" applyNumberFormat="1" applyFont="1" applyFill="1" applyBorder="1" applyAlignment="1">
      <alignment horizontal="right" vertical="center" wrapText="1"/>
    </xf>
    <xf numFmtId="49" fontId="77" fillId="29" borderId="3" xfId="0" quotePrefix="1" applyNumberFormat="1" applyFont="1" applyFill="1" applyBorder="1" applyAlignment="1">
      <alignment horizontal="left" vertical="center" wrapText="1"/>
    </xf>
    <xf numFmtId="49" fontId="77" fillId="29" borderId="3" xfId="0" applyNumberFormat="1" applyFont="1" applyFill="1" applyBorder="1" applyAlignment="1">
      <alignment horizontal="left" vertical="center" wrapText="1"/>
    </xf>
    <xf numFmtId="0" fontId="73" fillId="29" borderId="0" xfId="0" applyFont="1" applyFill="1" applyBorder="1" applyAlignment="1">
      <alignment horizontal="left" vertical="center" wrapText="1"/>
    </xf>
    <xf numFmtId="0" fontId="73" fillId="29" borderId="0" xfId="0" quotePrefix="1" applyFont="1" applyFill="1" applyBorder="1" applyAlignment="1">
      <alignment horizontal="center"/>
    </xf>
    <xf numFmtId="0" fontId="77" fillId="29" borderId="0" xfId="0" quotePrefix="1" applyFont="1" applyFill="1" applyBorder="1" applyAlignment="1">
      <alignment horizontal="center" vertical="center"/>
    </xf>
    <xf numFmtId="170" fontId="77" fillId="29" borderId="0" xfId="0" quotePrefix="1" applyNumberFormat="1" applyFont="1" applyFill="1" applyBorder="1" applyAlignment="1">
      <alignment vertical="center" wrapText="1"/>
    </xf>
    <xf numFmtId="0" fontId="73" fillId="0" borderId="0" xfId="0" applyFont="1" applyFill="1" applyAlignment="1">
      <alignment horizontal="right" vertical="center"/>
    </xf>
    <xf numFmtId="0" fontId="77" fillId="29" borderId="19" xfId="0" applyFont="1" applyFill="1" applyBorder="1" applyAlignment="1">
      <alignment horizontal="left" vertical="center" wrapText="1"/>
    </xf>
    <xf numFmtId="0" fontId="74" fillId="29" borderId="15" xfId="246" applyFont="1" applyFill="1" applyBorder="1" applyAlignment="1">
      <alignment horizontal="left" vertical="center" wrapText="1"/>
    </xf>
    <xf numFmtId="0" fontId="74" fillId="29" borderId="19" xfId="0" applyFont="1" applyFill="1" applyBorder="1" applyAlignment="1">
      <alignment horizontal="left" vertical="center" wrapText="1"/>
    </xf>
    <xf numFmtId="0" fontId="73" fillId="29" borderId="17" xfId="246" applyFont="1" applyFill="1" applyBorder="1" applyAlignment="1">
      <alignment horizontal="left" vertical="center" wrapText="1"/>
    </xf>
    <xf numFmtId="0" fontId="73" fillId="29" borderId="16" xfId="246" applyFont="1" applyFill="1" applyBorder="1" applyAlignment="1">
      <alignment horizontal="left" vertical="center" wrapText="1"/>
    </xf>
    <xf numFmtId="0" fontId="73" fillId="29" borderId="19" xfId="0" applyFont="1" applyFill="1" applyBorder="1" applyAlignment="1">
      <alignment horizontal="left" vertical="center" wrapText="1"/>
    </xf>
    <xf numFmtId="0" fontId="73" fillId="29" borderId="19" xfId="0" quotePrefix="1" applyFont="1" applyFill="1" applyBorder="1" applyAlignment="1">
      <alignment horizontal="center" vertical="center"/>
    </xf>
    <xf numFmtId="0" fontId="77" fillId="29" borderId="19" xfId="0" quotePrefix="1" applyFont="1" applyFill="1" applyBorder="1" applyAlignment="1">
      <alignment horizontal="center" vertical="center"/>
    </xf>
    <xf numFmtId="0" fontId="77" fillId="29" borderId="0" xfId="0" applyFont="1" applyFill="1" applyAlignment="1">
      <alignment vertical="center"/>
    </xf>
    <xf numFmtId="0" fontId="73" fillId="29" borderId="0" xfId="0" quotePrefix="1" applyFont="1" applyFill="1" applyBorder="1" applyAlignment="1">
      <alignment horizontal="center" vertical="center"/>
    </xf>
    <xf numFmtId="0" fontId="77" fillId="29" borderId="3" xfId="0" applyNumberFormat="1" applyFont="1" applyFill="1" applyBorder="1" applyAlignment="1">
      <alignment horizontal="center" vertical="center"/>
    </xf>
    <xf numFmtId="0" fontId="77" fillId="29" borderId="0" xfId="0" applyFont="1" applyFill="1" applyAlignment="1">
      <alignment horizontal="center" vertical="center"/>
    </xf>
    <xf numFmtId="0" fontId="73" fillId="29" borderId="3" xfId="0" quotePrefix="1" applyNumberFormat="1" applyFont="1" applyFill="1" applyBorder="1" applyAlignment="1">
      <alignment horizontal="center" vertical="center"/>
    </xf>
    <xf numFmtId="0" fontId="77" fillId="0" borderId="0" xfId="0" applyFont="1" applyFill="1"/>
    <xf numFmtId="0" fontId="73" fillId="29" borderId="3" xfId="238" applyFont="1" applyFill="1" applyBorder="1" applyAlignment="1">
      <alignment horizontal="left" vertical="center"/>
    </xf>
    <xf numFmtId="0" fontId="77" fillId="29" borderId="0" xfId="0" applyFont="1" applyFill="1" applyBorder="1" applyAlignment="1">
      <alignment horizontal="left" vertical="center" wrapText="1"/>
    </xf>
    <xf numFmtId="3" fontId="77" fillId="29" borderId="0" xfId="0" applyNumberFormat="1" applyFont="1" applyFill="1" applyBorder="1" applyAlignment="1">
      <alignment horizontal="center" vertical="center" wrapText="1"/>
    </xf>
    <xf numFmtId="170" fontId="77" fillId="29" borderId="0" xfId="0" applyNumberFormat="1" applyFont="1" applyFill="1" applyBorder="1" applyAlignment="1">
      <alignment horizontal="center" vertical="center" wrapText="1"/>
    </xf>
    <xf numFmtId="0" fontId="77" fillId="29" borderId="0" xfId="0" applyFont="1" applyFill="1" applyBorder="1" applyAlignment="1">
      <alignment horizontal="left" vertical="center" wrapText="1" shrinkToFit="1"/>
    </xf>
    <xf numFmtId="0" fontId="75" fillId="29" borderId="0" xfId="0" applyFont="1" applyFill="1" applyBorder="1" applyAlignment="1">
      <alignment horizontal="left" vertical="center" wrapText="1"/>
    </xf>
    <xf numFmtId="178" fontId="77" fillId="29" borderId="3" xfId="0" applyNumberFormat="1" applyFont="1" applyFill="1" applyBorder="1" applyAlignment="1">
      <alignment horizontal="center" vertical="center" wrapText="1"/>
    </xf>
    <xf numFmtId="169" fontId="77" fillId="29" borderId="3" xfId="0" applyNumberFormat="1" applyFont="1" applyFill="1" applyBorder="1" applyAlignment="1">
      <alignment horizontal="center" vertical="center"/>
    </xf>
    <xf numFmtId="178" fontId="73" fillId="29" borderId="3" xfId="0" applyNumberFormat="1" applyFont="1" applyFill="1" applyBorder="1" applyAlignment="1">
      <alignment horizontal="center" vertical="center" wrapText="1"/>
    </xf>
    <xf numFmtId="0" fontId="73" fillId="29" borderId="3" xfId="0" applyFont="1" applyFill="1" applyBorder="1" applyAlignment="1">
      <alignment horizontal="left" vertical="center"/>
    </xf>
    <xf numFmtId="0" fontId="74" fillId="29" borderId="0" xfId="0" applyFont="1" applyFill="1" applyBorder="1" applyAlignment="1">
      <alignment horizontal="left" vertical="center"/>
    </xf>
    <xf numFmtId="3" fontId="77" fillId="29" borderId="3" xfId="0" applyNumberFormat="1" applyFont="1" applyFill="1" applyBorder="1" applyAlignment="1">
      <alignment horizontal="center" vertical="center" wrapText="1" shrinkToFit="1"/>
    </xf>
    <xf numFmtId="0" fontId="77" fillId="29" borderId="0" xfId="0" applyFont="1" applyFill="1" applyAlignment="1">
      <alignment horizontal="right" vertical="center"/>
    </xf>
    <xf numFmtId="0" fontId="75" fillId="29" borderId="0" xfId="0" applyNumberFormat="1" applyFont="1" applyFill="1" applyBorder="1" applyAlignment="1">
      <alignment horizontal="center" vertical="center"/>
    </xf>
    <xf numFmtId="173" fontId="75" fillId="29" borderId="0" xfId="0" applyNumberFormat="1" applyFont="1" applyFill="1" applyBorder="1" applyAlignment="1">
      <alignment horizontal="center" vertical="center" wrapText="1"/>
    </xf>
    <xf numFmtId="169" fontId="75" fillId="29" borderId="0" xfId="207" applyNumberFormat="1" applyFont="1" applyFill="1" applyBorder="1" applyAlignment="1">
      <alignment horizontal="right" vertical="center" wrapText="1"/>
    </xf>
    <xf numFmtId="178" fontId="5" fillId="29" borderId="3" xfId="0" applyNumberFormat="1" applyFont="1" applyFill="1" applyBorder="1" applyAlignment="1">
      <alignment horizontal="center" vertical="center" wrapText="1"/>
    </xf>
    <xf numFmtId="179" fontId="5" fillId="29" borderId="3" xfId="0" applyNumberFormat="1" applyFont="1" applyFill="1" applyBorder="1" applyAlignment="1">
      <alignment horizontal="center" vertical="center" wrapText="1"/>
    </xf>
    <xf numFmtId="0" fontId="73" fillId="29" borderId="3" xfId="0" applyFont="1" applyFill="1" applyBorder="1" applyAlignment="1">
      <alignment vertical="center" wrapText="1"/>
    </xf>
    <xf numFmtId="0" fontId="73" fillId="29" borderId="3" xfId="0" applyFont="1" applyFill="1" applyBorder="1" applyAlignment="1">
      <alignment horizontal="center" vertical="center" wrapText="1"/>
    </xf>
    <xf numFmtId="179" fontId="73" fillId="29" borderId="3" xfId="0" applyNumberFormat="1" applyFont="1" applyFill="1" applyBorder="1" applyAlignment="1">
      <alignment horizontal="center" vertical="center" wrapText="1"/>
    </xf>
    <xf numFmtId="179" fontId="77" fillId="29" borderId="3" xfId="0" applyNumberFormat="1" applyFont="1" applyFill="1" applyBorder="1" applyAlignment="1">
      <alignment horizontal="center" vertical="center" wrapText="1"/>
    </xf>
    <xf numFmtId="179" fontId="4" fillId="29" borderId="3" xfId="0" applyNumberFormat="1" applyFont="1" applyFill="1" applyBorder="1" applyAlignment="1">
      <alignment horizontal="center" vertical="center" wrapText="1"/>
    </xf>
    <xf numFmtId="179" fontId="9" fillId="29" borderId="3" xfId="0" applyNumberFormat="1" applyFont="1" applyFill="1" applyBorder="1" applyAlignment="1">
      <alignment horizontal="center" vertical="center" wrapText="1"/>
    </xf>
    <xf numFmtId="0" fontId="5" fillId="29" borderId="3" xfId="0" quotePrefix="1" applyNumberFormat="1" applyFont="1" applyFill="1" applyBorder="1" applyAlignment="1">
      <alignment horizontal="center" vertical="center"/>
    </xf>
    <xf numFmtId="0" fontId="5" fillId="29" borderId="3" xfId="0" applyNumberFormat="1" applyFont="1" applyFill="1" applyBorder="1" applyAlignment="1">
      <alignment horizontal="center" vertical="center"/>
    </xf>
    <xf numFmtId="0" fontId="77" fillId="29" borderId="0" xfId="0" applyFont="1" applyFill="1" applyBorder="1" applyAlignment="1">
      <alignment vertical="center"/>
    </xf>
    <xf numFmtId="170" fontId="5" fillId="29" borderId="0" xfId="0" applyNumberFormat="1" applyFont="1" applyFill="1" applyBorder="1" applyAlignment="1">
      <alignment horizontal="center" vertical="center" wrapText="1"/>
    </xf>
    <xf numFmtId="0" fontId="5" fillId="29" borderId="0" xfId="0" applyFont="1" applyFill="1" applyBorder="1" applyAlignment="1">
      <alignment horizontal="center" vertical="center"/>
    </xf>
    <xf numFmtId="0" fontId="5" fillId="29" borderId="0" xfId="0" applyFont="1" applyFill="1" applyBorder="1" applyAlignment="1">
      <alignment vertical="center"/>
    </xf>
    <xf numFmtId="0" fontId="77" fillId="29" borderId="3" xfId="0" applyNumberFormat="1" applyFont="1" applyFill="1" applyBorder="1" applyAlignment="1">
      <alignment horizontal="center" vertical="center" wrapText="1" shrinkToFit="1"/>
    </xf>
    <xf numFmtId="0" fontId="9" fillId="29" borderId="3" xfId="0" applyFont="1" applyFill="1" applyBorder="1" applyAlignment="1" applyProtection="1">
      <alignment vertical="center" wrapText="1"/>
      <protection locked="0"/>
    </xf>
    <xf numFmtId="0" fontId="5" fillId="29" borderId="3" xfId="0" applyFont="1" applyFill="1" applyBorder="1" applyAlignment="1">
      <alignment horizontal="center" vertical="center" wrapText="1" shrinkToFit="1"/>
    </xf>
    <xf numFmtId="0" fontId="9" fillId="29" borderId="3" xfId="0" applyFont="1" applyFill="1" applyBorder="1" applyAlignment="1" applyProtection="1">
      <alignment horizontal="center" vertical="center" wrapText="1"/>
      <protection locked="0"/>
    </xf>
    <xf numFmtId="0" fontId="5" fillId="29" borderId="0" xfId="0" applyFont="1" applyFill="1" applyBorder="1" applyAlignment="1" applyProtection="1">
      <alignment vertical="center" wrapText="1"/>
      <protection locked="0"/>
    </xf>
    <xf numFmtId="0" fontId="9" fillId="29" borderId="3" xfId="0" applyFont="1" applyFill="1" applyBorder="1" applyAlignment="1">
      <alignment horizontal="center" vertical="center" wrapText="1"/>
    </xf>
    <xf numFmtId="49" fontId="87" fillId="29" borderId="3" xfId="0" applyNumberFormat="1" applyFont="1" applyFill="1" applyBorder="1" applyAlignment="1">
      <alignment horizontal="left" vertical="center" wrapText="1"/>
    </xf>
    <xf numFmtId="49" fontId="87" fillId="29" borderId="3" xfId="0" applyNumberFormat="1" applyFont="1" applyFill="1" applyBorder="1" applyAlignment="1">
      <alignment horizontal="center" vertical="center" wrapText="1"/>
    </xf>
    <xf numFmtId="170" fontId="87" fillId="29" borderId="3" xfId="0" applyNumberFormat="1" applyFont="1" applyFill="1" applyBorder="1" applyAlignment="1" applyProtection="1">
      <alignment horizontal="center" vertical="center" wrapText="1"/>
      <protection locked="0"/>
    </xf>
    <xf numFmtId="170" fontId="87" fillId="29" borderId="0" xfId="0" applyNumberFormat="1" applyFont="1" applyFill="1" applyBorder="1" applyAlignment="1" applyProtection="1">
      <alignment horizontal="center" vertical="center" wrapText="1"/>
      <protection locked="0"/>
    </xf>
    <xf numFmtId="49" fontId="9" fillId="29" borderId="3" xfId="0" applyNumberFormat="1" applyFont="1" applyFill="1" applyBorder="1" applyAlignment="1">
      <alignment horizontal="left" vertical="center" wrapText="1" shrinkToFit="1"/>
    </xf>
    <xf numFmtId="170" fontId="9" fillId="29" borderId="3" xfId="0" applyNumberFormat="1" applyFont="1" applyFill="1" applyBorder="1" applyAlignment="1" applyProtection="1">
      <alignment horizontal="center" vertical="center" wrapText="1" shrinkToFit="1"/>
      <protection locked="0"/>
    </xf>
    <xf numFmtId="170" fontId="9" fillId="29" borderId="3" xfId="0" applyNumberFormat="1" applyFont="1" applyFill="1" applyBorder="1" applyAlignment="1" applyProtection="1">
      <alignment horizontal="center" vertical="center" wrapText="1"/>
      <protection locked="0"/>
    </xf>
    <xf numFmtId="170" fontId="9" fillId="29" borderId="0" xfId="0" applyNumberFormat="1" applyFont="1" applyFill="1" applyBorder="1" applyAlignment="1">
      <alignment horizontal="center" vertical="center" wrapText="1" shrinkToFit="1"/>
    </xf>
    <xf numFmtId="170" fontId="9" fillId="29" borderId="31" xfId="0" applyNumberFormat="1" applyFont="1" applyFill="1" applyBorder="1" applyAlignment="1">
      <alignment horizontal="center" vertical="center" wrapText="1" shrinkToFit="1"/>
    </xf>
    <xf numFmtId="49" fontId="9" fillId="29" borderId="3" xfId="0" applyNumberFormat="1" applyFont="1" applyFill="1" applyBorder="1" applyAlignment="1">
      <alignment horizontal="justify" vertical="center" shrinkToFit="1"/>
    </xf>
    <xf numFmtId="49" fontId="9" fillId="29" borderId="3" xfId="0" applyNumberFormat="1" applyFont="1" applyFill="1" applyBorder="1" applyAlignment="1">
      <alignment horizontal="left" vertical="center" wrapText="1"/>
    </xf>
    <xf numFmtId="170" fontId="9" fillId="29" borderId="0" xfId="0" applyNumberFormat="1" applyFont="1" applyFill="1" applyBorder="1" applyAlignment="1" applyProtection="1">
      <alignment horizontal="center" vertical="center" wrapText="1"/>
      <protection locked="0"/>
    </xf>
    <xf numFmtId="49" fontId="9" fillId="29" borderId="3" xfId="0" applyNumberFormat="1" applyFont="1" applyFill="1" applyBorder="1" applyAlignment="1">
      <alignment horizontal="left" vertical="center" shrinkToFit="1"/>
    </xf>
    <xf numFmtId="0" fontId="9" fillId="29" borderId="0" xfId="0" applyFont="1" applyFill="1" applyAlignment="1">
      <alignment horizontal="center" vertical="center" wrapText="1"/>
    </xf>
    <xf numFmtId="49" fontId="9" fillId="29" borderId="3" xfId="0" applyNumberFormat="1" applyFont="1" applyFill="1" applyBorder="1" applyAlignment="1">
      <alignment vertical="center" wrapText="1"/>
    </xf>
    <xf numFmtId="0" fontId="9" fillId="29" borderId="0" xfId="0" applyFont="1" applyFill="1" applyBorder="1" applyAlignment="1">
      <alignment horizontal="center" vertical="center" wrapText="1"/>
    </xf>
    <xf numFmtId="49" fontId="9" fillId="29" borderId="3" xfId="0" applyNumberFormat="1" applyFont="1" applyFill="1" applyBorder="1" applyAlignment="1" applyProtection="1">
      <alignment horizontal="center" vertical="center" wrapText="1"/>
      <protection locked="0"/>
    </xf>
    <xf numFmtId="0" fontId="9" fillId="29" borderId="0" xfId="0" applyFont="1" applyFill="1" applyBorder="1" applyAlignment="1">
      <alignment horizontal="center" vertical="center"/>
    </xf>
    <xf numFmtId="49" fontId="9" fillId="29" borderId="14" xfId="0" applyNumberFormat="1" applyFont="1" applyFill="1" applyBorder="1" applyAlignment="1">
      <alignment horizontal="left" vertical="center" wrapText="1" shrinkToFit="1"/>
    </xf>
    <xf numFmtId="49" fontId="9" fillId="29" borderId="19" xfId="0" applyNumberFormat="1" applyFont="1" applyFill="1" applyBorder="1" applyAlignment="1">
      <alignment horizontal="left" vertical="center" wrapText="1"/>
    </xf>
    <xf numFmtId="49" fontId="9" fillId="29" borderId="0" xfId="0" applyNumberFormat="1" applyFont="1" applyFill="1" applyAlignment="1">
      <alignment horizontal="center" vertical="center" wrapText="1"/>
    </xf>
    <xf numFmtId="0" fontId="5" fillId="29" borderId="0" xfId="0" applyFont="1" applyFill="1" applyBorder="1" applyAlignment="1" applyProtection="1">
      <alignment vertical="center"/>
      <protection locked="0"/>
    </xf>
    <xf numFmtId="0" fontId="5" fillId="29" borderId="0" xfId="0" applyFont="1" applyFill="1" applyBorder="1" applyAlignment="1">
      <alignment vertical="center" wrapText="1"/>
    </xf>
    <xf numFmtId="170" fontId="5" fillId="29" borderId="0" xfId="0" quotePrefix="1" applyNumberFormat="1" applyFont="1" applyFill="1" applyBorder="1" applyAlignment="1" applyProtection="1">
      <alignment vertical="center" wrapText="1"/>
      <protection locked="0"/>
    </xf>
    <xf numFmtId="0" fontId="5" fillId="29" borderId="14" xfId="0" applyFont="1" applyFill="1" applyBorder="1" applyAlignment="1">
      <alignment horizontal="center" vertical="center"/>
    </xf>
    <xf numFmtId="0" fontId="5" fillId="29" borderId="14" xfId="0" applyFont="1" applyFill="1" applyBorder="1" applyAlignment="1">
      <alignment horizontal="center" vertical="center" wrapText="1"/>
    </xf>
    <xf numFmtId="0" fontId="5" fillId="29" borderId="14" xfId="0" applyFont="1" applyFill="1" applyBorder="1" applyAlignment="1">
      <alignment horizontal="center" vertical="center" wrapText="1" shrinkToFit="1"/>
    </xf>
    <xf numFmtId="170" fontId="5" fillId="29" borderId="0" xfId="0" applyNumberFormat="1" applyFont="1" applyFill="1" applyBorder="1" applyAlignment="1">
      <alignment horizontal="right" vertical="center" wrapText="1"/>
    </xf>
    <xf numFmtId="170" fontId="5" fillId="29" borderId="0" xfId="0" applyNumberFormat="1" applyFont="1" applyFill="1" applyBorder="1" applyAlignment="1">
      <alignment horizontal="center" vertical="center"/>
    </xf>
    <xf numFmtId="3" fontId="5" fillId="29" borderId="3" xfId="0" applyNumberFormat="1" applyFont="1" applyFill="1" applyBorder="1" applyAlignment="1">
      <alignment horizontal="center" vertical="center" wrapText="1"/>
    </xf>
    <xf numFmtId="0" fontId="5" fillId="29" borderId="3" xfId="0" applyFont="1" applyFill="1" applyBorder="1" applyAlignment="1" applyProtection="1">
      <alignment horizontal="center" vertical="center" wrapText="1"/>
      <protection locked="0"/>
    </xf>
    <xf numFmtId="49" fontId="5" fillId="29" borderId="3" xfId="0" applyNumberFormat="1" applyFont="1" applyFill="1" applyBorder="1" applyAlignment="1">
      <alignment horizontal="left" vertical="center" wrapText="1"/>
    </xf>
    <xf numFmtId="49" fontId="5" fillId="29" borderId="3" xfId="0" applyNumberFormat="1" applyFont="1" applyFill="1" applyBorder="1" applyAlignment="1" applyProtection="1">
      <alignment horizontal="center" vertical="center" wrapText="1"/>
      <protection locked="0"/>
    </xf>
    <xf numFmtId="49" fontId="5" fillId="29" borderId="3" xfId="0" applyNumberFormat="1" applyFont="1" applyFill="1" applyBorder="1" applyAlignment="1">
      <alignment horizontal="left" vertical="center" wrapText="1" shrinkToFit="1"/>
    </xf>
    <xf numFmtId="49" fontId="91" fillId="29" borderId="3" xfId="0" applyNumberFormat="1" applyFont="1" applyFill="1" applyBorder="1" applyAlignment="1">
      <alignment vertical="center" wrapText="1"/>
    </xf>
    <xf numFmtId="49" fontId="5" fillId="29" borderId="3" xfId="0" applyNumberFormat="1" applyFont="1" applyFill="1" applyBorder="1" applyAlignment="1">
      <alignment vertical="center" wrapText="1"/>
    </xf>
    <xf numFmtId="0" fontId="91" fillId="29" borderId="3" xfId="0" applyFont="1" applyFill="1" applyBorder="1" applyAlignment="1">
      <alignment vertical="center" wrapText="1"/>
    </xf>
    <xf numFmtId="49" fontId="5" fillId="29" borderId="19" xfId="0" applyNumberFormat="1" applyFont="1" applyFill="1" applyBorder="1" applyAlignment="1">
      <alignment horizontal="left" vertical="center" wrapText="1"/>
    </xf>
    <xf numFmtId="0" fontId="5" fillId="29" borderId="3" xfId="0" quotePrefix="1" applyFont="1" applyFill="1" applyBorder="1" applyAlignment="1">
      <alignment horizontal="center" vertical="center"/>
    </xf>
    <xf numFmtId="170" fontId="5" fillId="29" borderId="3" xfId="0" applyNumberFormat="1" applyFont="1" applyFill="1" applyBorder="1" applyAlignment="1">
      <alignment horizontal="center" vertical="center" wrapText="1"/>
    </xf>
    <xf numFmtId="0" fontId="4" fillId="29" borderId="3" xfId="0" quotePrefix="1" applyFont="1" applyFill="1" applyBorder="1" applyAlignment="1">
      <alignment horizontal="center" vertical="center"/>
    </xf>
    <xf numFmtId="49" fontId="5" fillId="29" borderId="0" xfId="0" applyNumberFormat="1" applyFont="1" applyFill="1" applyBorder="1" applyAlignment="1">
      <alignment horizontal="center" vertical="center"/>
    </xf>
    <xf numFmtId="49" fontId="5" fillId="29" borderId="0" xfId="0" applyNumberFormat="1" applyFont="1" applyFill="1" applyBorder="1" applyAlignment="1">
      <alignment horizontal="center" vertical="center" wrapText="1"/>
    </xf>
    <xf numFmtId="170" fontId="5" fillId="29" borderId="0" xfId="0" applyNumberFormat="1" applyFont="1" applyFill="1" applyAlignment="1">
      <alignment horizontal="center" vertical="center"/>
    </xf>
    <xf numFmtId="49" fontId="5" fillId="29" borderId="3" xfId="0" applyNumberFormat="1" applyFont="1" applyFill="1" applyBorder="1" applyAlignment="1">
      <alignment horizontal="center" vertical="center"/>
    </xf>
    <xf numFmtId="49" fontId="5" fillId="29" borderId="3" xfId="0" applyNumberFormat="1" applyFont="1" applyFill="1" applyBorder="1" applyAlignment="1">
      <alignment vertical="center" wrapText="1" shrinkToFit="1"/>
    </xf>
    <xf numFmtId="0" fontId="94" fillId="29" borderId="3" xfId="0" applyFont="1" applyFill="1" applyBorder="1" applyAlignment="1">
      <alignment horizontal="left" vertical="center" wrapText="1"/>
    </xf>
    <xf numFmtId="0" fontId="5" fillId="29" borderId="3" xfId="0" applyNumberFormat="1" applyFont="1" applyFill="1" applyBorder="1" applyAlignment="1">
      <alignment vertical="center" wrapText="1"/>
    </xf>
    <xf numFmtId="0" fontId="5" fillId="29" borderId="3" xfId="0" applyNumberFormat="1" applyFont="1" applyFill="1" applyBorder="1" applyAlignment="1">
      <alignment vertical="center" wrapText="1" shrinkToFit="1"/>
    </xf>
    <xf numFmtId="0" fontId="85" fillId="29" borderId="0" xfId="0" applyFont="1" applyFill="1" applyBorder="1" applyAlignment="1">
      <alignment horizontal="center" vertical="center"/>
    </xf>
    <xf numFmtId="0" fontId="85" fillId="29" borderId="0" xfId="0" applyFont="1" applyFill="1" applyAlignment="1">
      <alignment vertical="center"/>
    </xf>
    <xf numFmtId="0" fontId="72" fillId="29" borderId="0" xfId="0" applyFont="1" applyFill="1" applyAlignment="1">
      <alignment vertical="center"/>
    </xf>
    <xf numFmtId="0" fontId="84" fillId="29" borderId="0" xfId="0" applyFont="1" applyFill="1" applyBorder="1" applyAlignment="1">
      <alignment horizontal="left" vertical="center"/>
    </xf>
    <xf numFmtId="0" fontId="95" fillId="29" borderId="0" xfId="0" applyFont="1" applyFill="1" applyBorder="1" applyAlignment="1">
      <alignment horizontal="left" vertical="center"/>
    </xf>
    <xf numFmtId="0" fontId="85" fillId="29" borderId="13" xfId="0" applyFont="1" applyFill="1" applyBorder="1" applyAlignment="1">
      <alignment vertical="center"/>
    </xf>
    <xf numFmtId="0" fontId="84" fillId="29" borderId="0" xfId="0" applyFont="1" applyFill="1" applyBorder="1" applyAlignment="1">
      <alignment horizontal="right" vertical="center"/>
    </xf>
    <xf numFmtId="169" fontId="84" fillId="29" borderId="0" xfId="0" applyNumberFormat="1" applyFont="1" applyFill="1" applyBorder="1" applyAlignment="1">
      <alignment horizontal="right" vertical="center"/>
    </xf>
    <xf numFmtId="0" fontId="98" fillId="29" borderId="0" xfId="0" applyFont="1" applyFill="1" applyAlignment="1">
      <alignment vertical="center"/>
    </xf>
    <xf numFmtId="0" fontId="98" fillId="29" borderId="0" xfId="0" applyFont="1" applyFill="1"/>
    <xf numFmtId="0" fontId="98" fillId="29" borderId="0" xfId="0" applyFont="1" applyFill="1" applyAlignment="1">
      <alignment horizontal="center" vertical="center"/>
    </xf>
    <xf numFmtId="0" fontId="84" fillId="29" borderId="0" xfId="0" applyFont="1" applyFill="1" applyBorder="1" applyAlignment="1">
      <alignment horizontal="left"/>
    </xf>
    <xf numFmtId="177" fontId="84" fillId="29" borderId="0" xfId="0" applyNumberFormat="1" applyFont="1" applyFill="1" applyBorder="1" applyAlignment="1">
      <alignment horizontal="center" vertical="center" wrapText="1"/>
    </xf>
    <xf numFmtId="3" fontId="84" fillId="29" borderId="0" xfId="0" applyNumberFormat="1" applyFont="1" applyFill="1" applyBorder="1" applyAlignment="1">
      <alignment horizontal="left" vertical="center" wrapText="1"/>
    </xf>
    <xf numFmtId="3" fontId="84" fillId="29" borderId="0" xfId="0" applyNumberFormat="1" applyFont="1" applyFill="1" applyBorder="1" applyAlignment="1">
      <alignment horizontal="center" vertical="center" wrapText="1"/>
    </xf>
    <xf numFmtId="0" fontId="72" fillId="29" borderId="0" xfId="0" applyFont="1" applyFill="1" applyBorder="1" applyAlignment="1">
      <alignment horizontal="center" vertical="center"/>
    </xf>
    <xf numFmtId="0" fontId="72" fillId="29" borderId="0" xfId="0" applyFont="1" applyFill="1" applyAlignment="1">
      <alignment vertical="center" wrapText="1" shrinkToFit="1"/>
    </xf>
    <xf numFmtId="0" fontId="72" fillId="29" borderId="0" xfId="0" applyFont="1" applyFill="1" applyBorder="1" applyAlignment="1">
      <alignment vertical="center" wrapText="1" shrinkToFit="1"/>
    </xf>
    <xf numFmtId="0" fontId="5" fillId="29" borderId="0" xfId="0" applyFont="1" applyFill="1"/>
    <xf numFmtId="0" fontId="102" fillId="29" borderId="3" xfId="0" applyFont="1" applyFill="1" applyBorder="1" applyAlignment="1">
      <alignment vertical="center" wrapText="1"/>
    </xf>
    <xf numFmtId="0" fontId="92" fillId="29" borderId="3" xfId="0" applyFont="1" applyFill="1" applyBorder="1" applyAlignment="1">
      <alignment horizontal="left" vertical="center" wrapText="1"/>
    </xf>
    <xf numFmtId="49" fontId="102" fillId="29" borderId="3" xfId="0" applyNumberFormat="1" applyFont="1" applyFill="1" applyBorder="1" applyAlignment="1">
      <alignment vertical="center" wrapText="1"/>
    </xf>
    <xf numFmtId="170" fontId="4" fillId="29" borderId="3" xfId="0" applyNumberFormat="1" applyFont="1" applyFill="1" applyBorder="1" applyAlignment="1">
      <alignment horizontal="center" vertical="center" wrapText="1"/>
    </xf>
    <xf numFmtId="181" fontId="4" fillId="29" borderId="3" xfId="0" applyNumberFormat="1" applyFont="1" applyFill="1" applyBorder="1" applyAlignment="1">
      <alignment horizontal="center" vertical="center" wrapText="1"/>
    </xf>
    <xf numFmtId="181" fontId="5" fillId="29" borderId="3" xfId="0" applyNumberFormat="1" applyFont="1" applyFill="1" applyBorder="1" applyAlignment="1">
      <alignment horizontal="center" vertical="center" wrapText="1"/>
    </xf>
    <xf numFmtId="0" fontId="0" fillId="29" borderId="0" xfId="0" applyFill="1" applyAlignment="1">
      <alignment horizontal="left"/>
    </xf>
    <xf numFmtId="0" fontId="4" fillId="29" borderId="3" xfId="0" applyFont="1" applyFill="1" applyBorder="1" applyAlignment="1">
      <alignment vertical="center" wrapText="1"/>
    </xf>
    <xf numFmtId="3" fontId="4" fillId="29" borderId="3" xfId="0" applyNumberFormat="1" applyFont="1" applyFill="1" applyBorder="1" applyAlignment="1">
      <alignment horizontal="center" vertical="center" wrapText="1"/>
    </xf>
    <xf numFmtId="0" fontId="5" fillId="29" borderId="3" xfId="0" applyFont="1" applyFill="1" applyBorder="1" applyAlignment="1">
      <alignment vertical="center" wrapText="1"/>
    </xf>
    <xf numFmtId="9" fontId="4" fillId="29" borderId="3" xfId="0" applyNumberFormat="1" applyFont="1" applyFill="1" applyBorder="1" applyAlignment="1">
      <alignment horizontal="center" vertical="center" wrapText="1"/>
    </xf>
    <xf numFmtId="178" fontId="73" fillId="29" borderId="3" xfId="0" applyNumberFormat="1" applyFont="1" applyFill="1" applyBorder="1" applyAlignment="1">
      <alignment vertical="center" wrapText="1"/>
    </xf>
    <xf numFmtId="0" fontId="9" fillId="29" borderId="0" xfId="0" applyFont="1" applyFill="1" applyBorder="1" applyAlignment="1">
      <alignment vertical="center"/>
    </xf>
    <xf numFmtId="170" fontId="80" fillId="29" borderId="3" xfId="0" applyNumberFormat="1" applyFont="1" applyFill="1" applyBorder="1" applyAlignment="1">
      <alignment horizontal="center" vertical="center" wrapText="1"/>
    </xf>
    <xf numFmtId="1" fontId="6" fillId="29" borderId="3" xfId="0" applyNumberFormat="1" applyFont="1" applyFill="1" applyBorder="1" applyAlignment="1">
      <alignment horizontal="center" vertical="center" wrapText="1"/>
    </xf>
    <xf numFmtId="1" fontId="4" fillId="29" borderId="3" xfId="0" applyNumberFormat="1" applyFont="1" applyFill="1" applyBorder="1" applyAlignment="1">
      <alignment horizontal="center" vertical="center" wrapText="1"/>
    </xf>
    <xf numFmtId="1" fontId="5" fillId="29" borderId="3" xfId="0" applyNumberFormat="1" applyFont="1" applyFill="1" applyBorder="1" applyAlignment="1">
      <alignment horizontal="center" vertical="center" wrapText="1"/>
    </xf>
    <xf numFmtId="1" fontId="6" fillId="29" borderId="3" xfId="0" quotePrefix="1" applyNumberFormat="1" applyFont="1" applyFill="1" applyBorder="1" applyAlignment="1">
      <alignment horizontal="center" vertical="center"/>
    </xf>
    <xf numFmtId="1" fontId="4" fillId="29" borderId="3" xfId="0" quotePrefix="1" applyNumberFormat="1" applyFont="1" applyFill="1" applyBorder="1" applyAlignment="1">
      <alignment horizontal="center" vertical="center"/>
    </xf>
    <xf numFmtId="1" fontId="5" fillId="29" borderId="3" xfId="0" quotePrefix="1" applyNumberFormat="1" applyFont="1" applyFill="1" applyBorder="1" applyAlignment="1">
      <alignment horizontal="center" vertical="center"/>
    </xf>
    <xf numFmtId="1" fontId="4" fillId="29" borderId="16" xfId="0" quotePrefix="1" applyNumberFormat="1" applyFont="1" applyFill="1" applyBorder="1" applyAlignment="1">
      <alignment horizontal="center" vertical="center"/>
    </xf>
    <xf numFmtId="1" fontId="5" fillId="29" borderId="16" xfId="0" quotePrefix="1" applyNumberFormat="1" applyFont="1" applyFill="1" applyBorder="1" applyAlignment="1">
      <alignment horizontal="center" vertical="center"/>
    </xf>
    <xf numFmtId="1" fontId="5" fillId="29" borderId="3" xfId="0" applyNumberFormat="1" applyFont="1" applyFill="1" applyBorder="1" applyAlignment="1">
      <alignment horizontal="center" vertical="center"/>
    </xf>
    <xf numFmtId="179" fontId="5" fillId="29" borderId="3" xfId="207" applyNumberFormat="1" applyFont="1" applyFill="1" applyBorder="1" applyAlignment="1">
      <alignment horizontal="right" vertical="center" wrapText="1"/>
    </xf>
    <xf numFmtId="179" fontId="4" fillId="29" borderId="3" xfId="207" applyNumberFormat="1" applyFont="1" applyFill="1" applyBorder="1" applyAlignment="1">
      <alignment horizontal="right" vertical="center" wrapText="1"/>
    </xf>
    <xf numFmtId="0" fontId="73" fillId="29" borderId="3" xfId="182" applyFont="1" applyFill="1" applyBorder="1" applyAlignment="1">
      <alignment horizontal="left" vertical="center" wrapText="1"/>
      <protection locked="0"/>
    </xf>
    <xf numFmtId="179" fontId="73" fillId="29" borderId="19" xfId="0" applyNumberFormat="1" applyFont="1" applyFill="1" applyBorder="1" applyAlignment="1">
      <alignment horizontal="right" vertical="center" wrapText="1"/>
    </xf>
    <xf numFmtId="0" fontId="73" fillId="29" borderId="3" xfId="0" applyFont="1" applyFill="1" applyBorder="1" applyAlignment="1" applyProtection="1">
      <alignment horizontal="left" vertical="center" wrapText="1"/>
      <protection locked="0"/>
    </xf>
    <xf numFmtId="0" fontId="77" fillId="29" borderId="3" xfId="246" applyFont="1" applyFill="1" applyBorder="1" applyAlignment="1">
      <alignment horizontal="left" vertical="center" wrapText="1"/>
    </xf>
    <xf numFmtId="179" fontId="77" fillId="29" borderId="19" xfId="0" applyNumberFormat="1" applyFont="1" applyFill="1" applyBorder="1" applyAlignment="1">
      <alignment horizontal="right" vertical="center" wrapText="1"/>
    </xf>
    <xf numFmtId="0" fontId="77" fillId="29" borderId="3" xfId="246" applyFont="1" applyFill="1" applyBorder="1" applyAlignment="1">
      <alignment horizontal="center" vertical="center"/>
    </xf>
    <xf numFmtId="179" fontId="77" fillId="29" borderId="19" xfId="0" applyNumberFormat="1" applyFont="1" applyFill="1" applyBorder="1" applyAlignment="1">
      <alignment horizontal="center" vertical="center" wrapText="1"/>
    </xf>
    <xf numFmtId="0" fontId="73" fillId="29" borderId="19" xfId="0" applyFont="1" applyFill="1" applyBorder="1" applyAlignment="1" applyProtection="1">
      <alignment horizontal="left" vertical="center" wrapText="1"/>
      <protection locked="0"/>
    </xf>
    <xf numFmtId="0" fontId="77" fillId="29" borderId="3" xfId="0" applyFont="1" applyFill="1" applyBorder="1" applyAlignment="1" applyProtection="1">
      <alignment horizontal="left" vertical="center" wrapText="1"/>
      <protection locked="0"/>
    </xf>
    <xf numFmtId="0" fontId="77" fillId="29" borderId="14" xfId="0" quotePrefix="1" applyFont="1" applyFill="1" applyBorder="1" applyAlignment="1">
      <alignment horizontal="center" vertical="center"/>
    </xf>
    <xf numFmtId="0" fontId="77" fillId="29" borderId="3" xfId="0" quotePrefix="1" applyNumberFormat="1" applyFont="1" applyFill="1" applyBorder="1" applyAlignment="1">
      <alignment horizontal="center" vertical="center"/>
    </xf>
    <xf numFmtId="179" fontId="73" fillId="29" borderId="3" xfId="0" applyNumberFormat="1" applyFont="1" applyFill="1" applyBorder="1" applyAlignment="1">
      <alignment horizontal="right" vertical="center" wrapText="1"/>
    </xf>
    <xf numFmtId="179" fontId="77" fillId="29" borderId="3" xfId="0" applyNumberFormat="1" applyFont="1" applyFill="1" applyBorder="1" applyAlignment="1">
      <alignment horizontal="right" vertical="center" wrapText="1"/>
    </xf>
    <xf numFmtId="0" fontId="5" fillId="29" borderId="3" xfId="0" applyFont="1" applyFill="1" applyBorder="1" applyAlignment="1" applyProtection="1">
      <alignment horizontal="left" vertical="center" wrapText="1"/>
      <protection locked="0"/>
    </xf>
    <xf numFmtId="0" fontId="5" fillId="29" borderId="14" xfId="0" quotePrefix="1" applyFont="1" applyFill="1" applyBorder="1" applyAlignment="1">
      <alignment horizontal="center" vertical="center"/>
    </xf>
    <xf numFmtId="179" fontId="5" fillId="29" borderId="19" xfId="0" applyNumberFormat="1" applyFont="1" applyFill="1" applyBorder="1" applyAlignment="1">
      <alignment horizontal="center" vertical="center" wrapText="1"/>
    </xf>
    <xf numFmtId="179" fontId="5" fillId="29" borderId="19" xfId="0" applyNumberFormat="1" applyFont="1" applyFill="1" applyBorder="1" applyAlignment="1">
      <alignment horizontal="right" vertical="center" wrapText="1"/>
    </xf>
    <xf numFmtId="0" fontId="77" fillId="29" borderId="19" xfId="0" quotePrefix="1" applyNumberFormat="1" applyFont="1" applyFill="1" applyBorder="1" applyAlignment="1">
      <alignment horizontal="center" vertical="center"/>
    </xf>
    <xf numFmtId="49" fontId="77" fillId="29" borderId="3" xfId="0" applyNumberFormat="1" applyFont="1" applyFill="1" applyBorder="1" applyAlignment="1">
      <alignment horizontal="center" vertical="center"/>
    </xf>
    <xf numFmtId="177" fontId="73" fillId="29" borderId="19" xfId="0" applyNumberFormat="1" applyFont="1" applyFill="1" applyBorder="1" applyAlignment="1">
      <alignment horizontal="right" vertical="center" wrapText="1"/>
    </xf>
    <xf numFmtId="177" fontId="77" fillId="29" borderId="19" xfId="0" applyNumberFormat="1" applyFont="1" applyFill="1" applyBorder="1" applyAlignment="1">
      <alignment horizontal="right" vertical="center" wrapText="1"/>
    </xf>
    <xf numFmtId="0" fontId="84" fillId="29" borderId="3" xfId="0" applyFont="1" applyFill="1" applyBorder="1" applyAlignment="1">
      <alignment vertical="center" wrapText="1"/>
    </xf>
    <xf numFmtId="0" fontId="84" fillId="29" borderId="3" xfId="0" applyFont="1" applyFill="1" applyBorder="1" applyAlignment="1">
      <alignment horizontal="center" vertical="center" wrapText="1"/>
    </xf>
    <xf numFmtId="178" fontId="84" fillId="29" borderId="3" xfId="0" applyNumberFormat="1" applyFont="1" applyFill="1" applyBorder="1" applyAlignment="1">
      <alignment vertical="center" wrapText="1"/>
    </xf>
    <xf numFmtId="0" fontId="85" fillId="29" borderId="0" xfId="0" applyFont="1" applyFill="1" applyAlignment="1">
      <alignment horizontal="right" vertical="center"/>
    </xf>
    <xf numFmtId="0" fontId="85" fillId="29" borderId="13" xfId="0" applyFont="1" applyFill="1" applyBorder="1" applyAlignment="1">
      <alignment horizontal="center" vertical="center"/>
    </xf>
    <xf numFmtId="0" fontId="5" fillId="29" borderId="0" xfId="0" applyFont="1" applyFill="1" applyBorder="1" applyAlignment="1">
      <alignment horizontal="left" vertical="center"/>
    </xf>
    <xf numFmtId="0" fontId="5" fillId="29" borderId="0" xfId="0" applyFont="1" applyFill="1" applyAlignment="1">
      <alignment horizontal="center" vertical="center"/>
    </xf>
    <xf numFmtId="0" fontId="77" fillId="29" borderId="0" xfId="0" applyFont="1" applyFill="1" applyBorder="1" applyAlignment="1">
      <alignment horizontal="center" vertical="center"/>
    </xf>
    <xf numFmtId="0" fontId="73" fillId="29" borderId="3" xfId="0" applyFont="1" applyFill="1" applyBorder="1" applyAlignment="1">
      <alignment horizontal="left" vertical="center" wrapText="1"/>
    </xf>
    <xf numFmtId="0" fontId="4" fillId="29" borderId="0" xfId="0" applyFont="1" applyFill="1" applyBorder="1" applyAlignment="1">
      <alignment horizontal="center" vertical="center" wrapText="1"/>
    </xf>
    <xf numFmtId="0" fontId="5" fillId="29" borderId="0" xfId="0" applyFont="1" applyFill="1" applyBorder="1" applyAlignment="1">
      <alignment horizontal="center" vertical="center"/>
    </xf>
    <xf numFmtId="0" fontId="5" fillId="29" borderId="0" xfId="0" applyFont="1" applyFill="1" applyBorder="1" applyAlignment="1" applyProtection="1">
      <alignment horizontal="center" vertical="center"/>
    </xf>
    <xf numFmtId="170" fontId="5" fillId="29" borderId="0" xfId="0" applyNumberFormat="1" applyFont="1" applyFill="1" applyBorder="1" applyAlignment="1">
      <alignment horizontal="center" vertical="center" wrapText="1"/>
    </xf>
    <xf numFmtId="0" fontId="4" fillId="29" borderId="3" xfId="0" applyFont="1" applyFill="1" applyBorder="1" applyAlignment="1">
      <alignment horizontal="center" vertical="center" wrapText="1"/>
    </xf>
    <xf numFmtId="49" fontId="5" fillId="29" borderId="15" xfId="0" applyNumberFormat="1" applyFont="1" applyFill="1" applyBorder="1" applyAlignment="1">
      <alignment horizontal="center" vertical="center" wrapText="1"/>
    </xf>
    <xf numFmtId="49" fontId="4" fillId="29" borderId="3" xfId="0" applyNumberFormat="1" applyFont="1" applyFill="1" applyBorder="1" applyAlignment="1">
      <alignment horizontal="left" vertical="center" wrapText="1"/>
    </xf>
    <xf numFmtId="170" fontId="5" fillId="29" borderId="0" xfId="0" applyNumberFormat="1" applyFont="1" applyFill="1" applyBorder="1" applyAlignment="1">
      <alignment horizontal="left" vertical="center"/>
    </xf>
    <xf numFmtId="0" fontId="5" fillId="29" borderId="3" xfId="0" applyFont="1" applyFill="1" applyBorder="1" applyAlignment="1">
      <alignment horizontal="center" vertical="center"/>
    </xf>
    <xf numFmtId="0" fontId="4" fillId="29" borderId="3" xfId="0" applyFont="1" applyFill="1" applyBorder="1" applyAlignment="1">
      <alignment horizontal="left" vertical="center" wrapText="1"/>
    </xf>
    <xf numFmtId="170" fontId="5" fillId="29" borderId="0" xfId="0" applyNumberFormat="1" applyFont="1" applyFill="1" applyBorder="1" applyAlignment="1">
      <alignment horizontal="left" vertical="center" wrapText="1"/>
    </xf>
    <xf numFmtId="0" fontId="78" fillId="29" borderId="0" xfId="0" applyFont="1" applyFill="1" applyBorder="1" applyAlignment="1" applyProtection="1">
      <alignment horizontal="center" vertical="center"/>
    </xf>
    <xf numFmtId="0" fontId="77" fillId="29" borderId="3" xfId="0" applyFont="1" applyFill="1" applyBorder="1" applyAlignment="1">
      <alignment horizontal="left" vertical="center" wrapText="1"/>
    </xf>
    <xf numFmtId="177" fontId="73" fillId="29" borderId="3" xfId="0" applyNumberFormat="1" applyFont="1" applyFill="1" applyBorder="1" applyAlignment="1">
      <alignment horizontal="center" vertical="center" wrapText="1"/>
    </xf>
    <xf numFmtId="177" fontId="77" fillId="29" borderId="3" xfId="0" applyNumberFormat="1" applyFont="1" applyFill="1" applyBorder="1" applyAlignment="1">
      <alignment horizontal="center" vertical="center" wrapText="1"/>
    </xf>
    <xf numFmtId="0" fontId="77" fillId="29" borderId="3" xfId="0" applyFont="1" applyFill="1" applyBorder="1" applyAlignment="1">
      <alignment horizontal="center" vertical="center" wrapText="1"/>
    </xf>
    <xf numFmtId="0" fontId="5" fillId="29" borderId="3" xfId="0" applyFont="1" applyFill="1" applyBorder="1" applyAlignment="1">
      <alignment horizontal="center" vertical="center" wrapText="1"/>
    </xf>
    <xf numFmtId="0" fontId="5" fillId="29" borderId="3" xfId="0" applyFont="1" applyFill="1" applyBorder="1" applyAlignment="1" applyProtection="1">
      <alignment horizontal="left" vertical="center" wrapText="1"/>
    </xf>
    <xf numFmtId="0" fontId="77" fillId="29" borderId="3" xfId="0" applyFont="1" applyFill="1" applyBorder="1" applyAlignment="1">
      <alignment horizontal="center" vertical="center"/>
    </xf>
    <xf numFmtId="0" fontId="72" fillId="29" borderId="0" xfId="0" applyFont="1" applyFill="1" applyAlignment="1">
      <alignment horizontal="center" vertical="center"/>
    </xf>
    <xf numFmtId="0" fontId="77" fillId="29" borderId="14" xfId="0" applyFont="1" applyFill="1" applyBorder="1" applyAlignment="1">
      <alignment horizontal="center" vertical="center" wrapText="1" shrinkToFit="1"/>
    </xf>
    <xf numFmtId="0" fontId="77" fillId="29" borderId="3" xfId="0" applyFont="1" applyFill="1" applyBorder="1" applyAlignment="1">
      <alignment horizontal="center" vertical="center" wrapText="1" shrinkToFit="1"/>
    </xf>
    <xf numFmtId="0" fontId="78" fillId="29" borderId="0" xfId="0" applyFont="1" applyFill="1" applyBorder="1" applyAlignment="1">
      <alignment horizontal="center" vertical="center" wrapText="1"/>
    </xf>
    <xf numFmtId="0" fontId="5" fillId="29" borderId="0" xfId="0" applyFont="1" applyFill="1" applyBorder="1" applyAlignment="1">
      <alignment horizontal="left" vertical="center" wrapText="1"/>
    </xf>
    <xf numFmtId="0" fontId="5" fillId="29" borderId="0" xfId="0" applyFont="1" applyFill="1" applyBorder="1" applyAlignment="1">
      <alignment horizontal="center" vertical="center" wrapText="1"/>
    </xf>
    <xf numFmtId="169" fontId="73" fillId="29" borderId="3" xfId="207" applyNumberFormat="1" applyFont="1" applyFill="1" applyBorder="1" applyAlignment="1">
      <alignment horizontal="right" vertical="center" wrapText="1"/>
    </xf>
    <xf numFmtId="180" fontId="73" fillId="29" borderId="3" xfId="0" applyNumberFormat="1" applyFont="1" applyFill="1" applyBorder="1" applyAlignment="1">
      <alignment horizontal="right" vertical="center" wrapText="1"/>
    </xf>
    <xf numFmtId="180" fontId="77" fillId="29" borderId="3" xfId="207" applyNumberFormat="1" applyFont="1" applyFill="1" applyBorder="1" applyAlignment="1">
      <alignment horizontal="right" vertical="center" wrapText="1"/>
    </xf>
    <xf numFmtId="179" fontId="77" fillId="29" borderId="3" xfId="207" applyNumberFormat="1" applyFont="1" applyFill="1" applyBorder="1" applyAlignment="1">
      <alignment horizontal="right" vertical="center" wrapText="1"/>
    </xf>
    <xf numFmtId="0" fontId="4" fillId="29" borderId="3" xfId="0" applyFont="1" applyFill="1" applyBorder="1" applyAlignment="1" applyProtection="1">
      <alignment vertical="center" wrapText="1"/>
    </xf>
    <xf numFmtId="49" fontId="4" fillId="29" borderId="3" xfId="0" applyNumberFormat="1" applyFont="1" applyFill="1" applyBorder="1" applyAlignment="1">
      <alignment horizontal="left" vertical="center" wrapText="1" shrinkToFit="1"/>
    </xf>
    <xf numFmtId="49" fontId="5" fillId="29" borderId="3" xfId="0" applyNumberFormat="1" applyFont="1" applyFill="1" applyBorder="1" applyAlignment="1">
      <alignment horizontal="center" vertical="center" wrapText="1"/>
    </xf>
    <xf numFmtId="170" fontId="5" fillId="29" borderId="3" xfId="0" applyNumberFormat="1" applyFont="1" applyFill="1" applyBorder="1" applyAlignment="1">
      <alignment horizontal="center" vertical="center"/>
    </xf>
    <xf numFmtId="179" fontId="84" fillId="29" borderId="3" xfId="0" applyNumberFormat="1" applyFont="1" applyFill="1" applyBorder="1" applyAlignment="1">
      <alignment horizontal="center" vertical="center" wrapText="1"/>
    </xf>
    <xf numFmtId="169" fontId="84" fillId="29" borderId="3" xfId="207" applyNumberFormat="1" applyFont="1" applyFill="1" applyBorder="1" applyAlignment="1">
      <alignment horizontal="right" vertical="center" wrapText="1"/>
    </xf>
    <xf numFmtId="179" fontId="85" fillId="29" borderId="3" xfId="0" applyNumberFormat="1" applyFont="1" applyFill="1" applyBorder="1" applyAlignment="1">
      <alignment horizontal="center" vertical="center" wrapText="1"/>
    </xf>
    <xf numFmtId="169" fontId="85" fillId="29" borderId="3" xfId="207" applyNumberFormat="1" applyFont="1" applyFill="1" applyBorder="1" applyAlignment="1">
      <alignment horizontal="right" vertical="center" wrapText="1"/>
    </xf>
    <xf numFmtId="170" fontId="72" fillId="29" borderId="3" xfId="0" applyNumberFormat="1" applyFont="1" applyFill="1" applyBorder="1" applyAlignment="1">
      <alignment horizontal="center" vertical="center" wrapText="1"/>
    </xf>
    <xf numFmtId="179" fontId="72" fillId="29" borderId="3" xfId="0" applyNumberFormat="1" applyFont="1" applyFill="1" applyBorder="1" applyAlignment="1">
      <alignment horizontal="center" vertical="center" wrapText="1"/>
    </xf>
    <xf numFmtId="170" fontId="72" fillId="29" borderId="3" xfId="0" applyNumberFormat="1" applyFont="1" applyFill="1" applyBorder="1" applyAlignment="1">
      <alignment vertical="center"/>
    </xf>
    <xf numFmtId="169" fontId="72" fillId="29" borderId="3" xfId="0" applyNumberFormat="1" applyFont="1" applyFill="1" applyBorder="1" applyAlignment="1">
      <alignment vertical="center"/>
    </xf>
    <xf numFmtId="0" fontId="77" fillId="29" borderId="15" xfId="0" applyFont="1" applyFill="1" applyBorder="1" applyAlignment="1">
      <alignment vertical="center"/>
    </xf>
    <xf numFmtId="0" fontId="77" fillId="29" borderId="16" xfId="0" applyFont="1" applyFill="1" applyBorder="1" applyAlignment="1">
      <alignment vertical="center"/>
    </xf>
    <xf numFmtId="0" fontId="5" fillId="29" borderId="0" xfId="0" applyFont="1" applyFill="1" applyAlignment="1">
      <alignment horizontal="left" vertical="center"/>
    </xf>
    <xf numFmtId="0" fontId="77" fillId="29" borderId="14" xfId="0" applyFont="1" applyFill="1" applyBorder="1" applyAlignment="1">
      <alignment horizontal="center" vertical="center" wrapText="1"/>
    </xf>
    <xf numFmtId="0" fontId="77" fillId="29" borderId="19" xfId="182" applyFont="1" applyFill="1" applyBorder="1" applyAlignment="1">
      <alignment horizontal="left" vertical="center" wrapText="1"/>
      <protection locked="0"/>
    </xf>
    <xf numFmtId="0" fontId="77" fillId="29" borderId="19" xfId="0" applyFont="1" applyFill="1" applyBorder="1" applyAlignment="1">
      <alignment horizontal="center" vertical="center" wrapText="1"/>
    </xf>
    <xf numFmtId="177" fontId="77" fillId="29" borderId="19" xfId="0" applyNumberFormat="1" applyFont="1" applyFill="1" applyBorder="1" applyAlignment="1">
      <alignment horizontal="center" vertical="center" wrapText="1"/>
    </xf>
    <xf numFmtId="0" fontId="90" fillId="29" borderId="0" xfId="0" applyFont="1" applyFill="1" applyBorder="1" applyAlignment="1">
      <alignment horizontal="center" vertical="center" wrapText="1"/>
    </xf>
    <xf numFmtId="0" fontId="75" fillId="29" borderId="0" xfId="0" quotePrefix="1" applyFont="1" applyFill="1" applyBorder="1" applyAlignment="1">
      <alignment horizontal="center" vertical="center"/>
    </xf>
    <xf numFmtId="0" fontId="4" fillId="29" borderId="0" xfId="0" applyFont="1" applyFill="1" applyBorder="1" applyAlignment="1" applyProtection="1">
      <alignment horizontal="left" vertical="center"/>
      <protection locked="0"/>
    </xf>
    <xf numFmtId="0" fontId="73" fillId="29" borderId="0" xfId="0" applyFont="1" applyFill="1" applyBorder="1" applyAlignment="1">
      <alignment horizontal="right" vertical="center"/>
    </xf>
    <xf numFmtId="0" fontId="95" fillId="29" borderId="0" xfId="0" applyFont="1" applyFill="1" applyBorder="1" applyAlignment="1">
      <alignment vertical="center"/>
    </xf>
    <xf numFmtId="0" fontId="77" fillId="29" borderId="0" xfId="0" applyFont="1" applyFill="1" applyBorder="1" applyAlignment="1" applyProtection="1">
      <alignment horizontal="left" vertical="center" wrapText="1"/>
      <protection locked="0"/>
    </xf>
    <xf numFmtId="179" fontId="77" fillId="29" borderId="0" xfId="0" applyNumberFormat="1" applyFont="1" applyFill="1" applyBorder="1" applyAlignment="1">
      <alignment horizontal="center" vertical="center" wrapText="1"/>
    </xf>
    <xf numFmtId="179" fontId="77" fillId="29" borderId="0" xfId="0" applyNumberFormat="1" applyFont="1" applyFill="1" applyBorder="1" applyAlignment="1">
      <alignment horizontal="right" vertical="center" wrapText="1"/>
    </xf>
    <xf numFmtId="170" fontId="9" fillId="29" borderId="3" xfId="0" applyNumberFormat="1" applyFont="1" applyFill="1" applyBorder="1" applyAlignment="1">
      <alignment horizontal="center" vertical="center" wrapText="1" shrinkToFit="1"/>
    </xf>
    <xf numFmtId="0" fontId="9" fillId="29" borderId="3" xfId="0" applyFont="1" applyFill="1" applyBorder="1" applyAlignment="1">
      <alignment horizontal="center"/>
    </xf>
    <xf numFmtId="0" fontId="9" fillId="29" borderId="3" xfId="0" applyFont="1" applyFill="1" applyBorder="1" applyAlignment="1">
      <alignment horizontal="center" vertical="center"/>
    </xf>
    <xf numFmtId="169" fontId="9" fillId="29" borderId="3" xfId="0" applyNumberFormat="1" applyFont="1" applyFill="1" applyBorder="1" applyAlignment="1">
      <alignment horizontal="center" vertical="center" wrapText="1"/>
    </xf>
    <xf numFmtId="0" fontId="5" fillId="29" borderId="0" xfId="246" applyFont="1" applyFill="1" applyBorder="1" applyAlignment="1">
      <alignment vertical="center"/>
    </xf>
    <xf numFmtId="0" fontId="4" fillId="29" borderId="0" xfId="246" applyFont="1" applyFill="1" applyBorder="1" applyAlignment="1">
      <alignment horizontal="right" vertical="center"/>
    </xf>
    <xf numFmtId="0" fontId="5" fillId="29" borderId="3" xfId="246" applyFont="1" applyFill="1" applyBorder="1" applyAlignment="1">
      <alignment horizontal="center" vertical="center" wrapText="1"/>
    </xf>
    <xf numFmtId="173" fontId="4" fillId="29" borderId="3" xfId="0" applyNumberFormat="1" applyFont="1" applyFill="1" applyBorder="1" applyAlignment="1">
      <alignment horizontal="center" vertical="center" wrapText="1"/>
    </xf>
    <xf numFmtId="169" fontId="4" fillId="29" borderId="3" xfId="207" applyNumberFormat="1" applyFont="1" applyFill="1" applyBorder="1" applyAlignment="1">
      <alignment horizontal="right" vertical="center" wrapText="1"/>
    </xf>
    <xf numFmtId="173" fontId="5" fillId="29" borderId="3" xfId="0" applyNumberFormat="1" applyFont="1" applyFill="1" applyBorder="1" applyAlignment="1">
      <alignment horizontal="center" vertical="center" wrapText="1"/>
    </xf>
    <xf numFmtId="169" fontId="5" fillId="29" borderId="3" xfId="207" applyNumberFormat="1" applyFont="1" applyFill="1" applyBorder="1" applyAlignment="1">
      <alignment horizontal="right" vertical="center" wrapText="1"/>
    </xf>
    <xf numFmtId="0" fontId="4" fillId="29" borderId="0" xfId="246" applyFont="1" applyFill="1" applyBorder="1" applyAlignment="1">
      <alignment vertical="center"/>
    </xf>
    <xf numFmtId="0" fontId="73" fillId="29" borderId="0" xfId="0" applyFont="1" applyFill="1" applyAlignment="1">
      <alignment horizontal="right" vertical="center"/>
    </xf>
    <xf numFmtId="0" fontId="14" fillId="29" borderId="0" xfId="246" applyFont="1" applyFill="1"/>
    <xf numFmtId="0" fontId="4" fillId="29" borderId="0" xfId="0" applyFont="1" applyFill="1" applyAlignment="1">
      <alignment vertical="center"/>
    </xf>
    <xf numFmtId="0" fontId="9" fillId="29" borderId="3" xfId="0" applyFont="1" applyFill="1" applyBorder="1" applyAlignment="1">
      <alignment horizontal="center" vertical="center" wrapText="1" shrinkToFit="1"/>
    </xf>
    <xf numFmtId="170" fontId="6" fillId="29" borderId="3" xfId="0" applyNumberFormat="1" applyFont="1" applyFill="1" applyBorder="1" applyAlignment="1">
      <alignment horizontal="center" vertical="center" wrapText="1"/>
    </xf>
    <xf numFmtId="170" fontId="5" fillId="29" borderId="3" xfId="0" quotePrefix="1" applyNumberFormat="1" applyFont="1" applyFill="1" applyBorder="1" applyAlignment="1">
      <alignment horizontal="center" vertical="center"/>
    </xf>
    <xf numFmtId="170" fontId="4" fillId="29" borderId="3" xfId="0" quotePrefix="1" applyNumberFormat="1" applyFont="1" applyFill="1" applyBorder="1" applyAlignment="1">
      <alignment horizontal="center" vertical="center"/>
    </xf>
    <xf numFmtId="170" fontId="4" fillId="29" borderId="3" xfId="0" applyNumberFormat="1" applyFont="1" applyFill="1" applyBorder="1" applyAlignment="1">
      <alignment horizontal="center" vertical="center"/>
    </xf>
    <xf numFmtId="169" fontId="4" fillId="29" borderId="3" xfId="0" applyNumberFormat="1" applyFont="1" applyFill="1" applyBorder="1" applyAlignment="1">
      <alignment horizontal="center" vertical="center" wrapText="1"/>
    </xf>
    <xf numFmtId="0" fontId="4" fillId="29" borderId="0" xfId="0" applyFont="1" applyFill="1" applyBorder="1" applyAlignment="1">
      <alignment horizontal="left" vertical="center" wrapText="1"/>
    </xf>
    <xf numFmtId="0" fontId="4" fillId="29" borderId="13" xfId="0" applyFont="1" applyFill="1" applyBorder="1" applyAlignment="1">
      <alignment horizontal="left" vertical="center" wrapText="1"/>
    </xf>
    <xf numFmtId="0" fontId="5" fillId="29" borderId="13" xfId="0" applyFont="1" applyFill="1" applyBorder="1" applyAlignment="1">
      <alignment horizontal="right" vertical="center" wrapText="1"/>
    </xf>
    <xf numFmtId="3" fontId="85" fillId="29" borderId="3" xfId="0" applyNumberFormat="1" applyFont="1" applyFill="1" applyBorder="1" applyAlignment="1">
      <alignment horizontal="center" vertical="center" wrapText="1" shrinkToFit="1"/>
    </xf>
    <xf numFmtId="3" fontId="85" fillId="29" borderId="3" xfId="0" applyNumberFormat="1" applyFont="1" applyFill="1" applyBorder="1" applyAlignment="1">
      <alignment horizontal="center" vertical="center" wrapText="1"/>
    </xf>
    <xf numFmtId="3" fontId="84" fillId="29" borderId="3" xfId="0" applyNumberFormat="1" applyFont="1" applyFill="1" applyBorder="1" applyAlignment="1">
      <alignment horizontal="center" vertical="center" wrapText="1" shrinkToFit="1"/>
    </xf>
    <xf numFmtId="178" fontId="84" fillId="29" borderId="3" xfId="0" applyNumberFormat="1" applyFont="1" applyFill="1" applyBorder="1" applyAlignment="1">
      <alignment horizontal="center" vertical="center" wrapText="1"/>
    </xf>
    <xf numFmtId="178" fontId="85" fillId="29" borderId="3" xfId="0" applyNumberFormat="1" applyFont="1" applyFill="1" applyBorder="1" applyAlignment="1">
      <alignment horizontal="center" vertical="center" wrapText="1"/>
    </xf>
    <xf numFmtId="178" fontId="84" fillId="29" borderId="3" xfId="0" applyNumberFormat="1" applyFont="1" applyFill="1" applyBorder="1" applyAlignment="1">
      <alignment horizontal="right" vertical="center" wrapText="1"/>
    </xf>
    <xf numFmtId="178" fontId="85" fillId="29" borderId="3" xfId="0" applyNumberFormat="1" applyFont="1" applyFill="1" applyBorder="1" applyAlignment="1">
      <alignment horizontal="right" vertical="center" wrapText="1"/>
    </xf>
    <xf numFmtId="0" fontId="85" fillId="29" borderId="0" xfId="0" applyNumberFormat="1" applyFont="1" applyFill="1" applyBorder="1" applyAlignment="1">
      <alignment horizontal="left" vertical="center" wrapText="1" shrinkToFit="1"/>
    </xf>
    <xf numFmtId="179" fontId="85" fillId="29" borderId="0" xfId="0" applyNumberFormat="1" applyFont="1" applyFill="1" applyBorder="1" applyAlignment="1">
      <alignment horizontal="center" vertical="center" wrapText="1"/>
    </xf>
    <xf numFmtId="0" fontId="97" fillId="29" borderId="0" xfId="0" applyFont="1" applyFill="1" applyAlignment="1">
      <alignment vertical="center"/>
    </xf>
    <xf numFmtId="0" fontId="85" fillId="29" borderId="3" xfId="0" applyNumberFormat="1" applyFont="1" applyFill="1" applyBorder="1" applyAlignment="1">
      <alignment horizontal="center" vertical="center"/>
    </xf>
    <xf numFmtId="0" fontId="85" fillId="29" borderId="3" xfId="0" applyNumberFormat="1" applyFont="1" applyFill="1" applyBorder="1"/>
    <xf numFmtId="0" fontId="9" fillId="29" borderId="14" xfId="0" applyFont="1" applyFill="1" applyBorder="1" applyAlignment="1">
      <alignment horizontal="center" vertical="center"/>
    </xf>
    <xf numFmtId="0" fontId="9" fillId="29" borderId="14" xfId="0" applyFont="1" applyFill="1" applyBorder="1" applyAlignment="1">
      <alignment horizontal="center" vertical="center" wrapText="1"/>
    </xf>
    <xf numFmtId="0" fontId="9" fillId="29" borderId="14" xfId="0" applyFont="1" applyFill="1" applyBorder="1" applyAlignment="1">
      <alignment horizontal="center" vertical="center" wrapText="1" shrinkToFit="1"/>
    </xf>
    <xf numFmtId="170" fontId="73" fillId="29" borderId="0" xfId="0" applyNumberFormat="1" applyFont="1" applyFill="1" applyBorder="1" applyAlignment="1">
      <alignment horizontal="right" vertical="center" wrapText="1"/>
    </xf>
    <xf numFmtId="0" fontId="73" fillId="29" borderId="0" xfId="0" applyFont="1" applyFill="1" applyBorder="1" applyAlignment="1" applyProtection="1">
      <alignment horizontal="center" vertical="center"/>
    </xf>
    <xf numFmtId="49" fontId="4" fillId="29" borderId="3" xfId="0" applyNumberFormat="1" applyFont="1" applyFill="1" applyBorder="1" applyAlignment="1">
      <alignment horizontal="justify" vertical="center" wrapText="1"/>
    </xf>
    <xf numFmtId="0" fontId="95" fillId="29" borderId="3" xfId="0" applyFont="1" applyFill="1" applyBorder="1" applyAlignment="1">
      <alignment horizontal="left" vertical="center" wrapText="1"/>
    </xf>
    <xf numFmtId="0" fontId="5" fillId="29" borderId="3" xfId="0" applyFont="1" applyFill="1" applyBorder="1" applyAlignment="1" applyProtection="1">
      <alignment vertical="center" wrapText="1"/>
    </xf>
    <xf numFmtId="170" fontId="9" fillId="29" borderId="3" xfId="0" applyNumberFormat="1" applyFont="1" applyFill="1" applyBorder="1" applyAlignment="1">
      <alignment horizontal="center" vertical="center" wrapText="1"/>
    </xf>
    <xf numFmtId="181" fontId="9" fillId="29" borderId="3" xfId="0" applyNumberFormat="1" applyFont="1" applyFill="1" applyBorder="1" applyAlignment="1">
      <alignment horizontal="center" vertical="center" wrapText="1"/>
    </xf>
    <xf numFmtId="170" fontId="87" fillId="29" borderId="3" xfId="0" applyNumberFormat="1" applyFont="1" applyFill="1" applyBorder="1" applyAlignment="1">
      <alignment horizontal="center" vertical="center" wrapText="1"/>
    </xf>
    <xf numFmtId="181" fontId="87" fillId="29" borderId="3" xfId="0" applyNumberFormat="1" applyFont="1" applyFill="1" applyBorder="1" applyAlignment="1">
      <alignment horizontal="center" vertical="center" wrapText="1"/>
    </xf>
    <xf numFmtId="170" fontId="4" fillId="29" borderId="3" xfId="0" applyNumberFormat="1" applyFont="1" applyFill="1" applyBorder="1" applyAlignment="1">
      <alignment vertical="center" wrapText="1"/>
    </xf>
    <xf numFmtId="181" fontId="4" fillId="29" borderId="3" xfId="0" applyNumberFormat="1" applyFont="1" applyFill="1" applyBorder="1" applyAlignment="1">
      <alignment vertical="center" wrapText="1"/>
    </xf>
    <xf numFmtId="0" fontId="5" fillId="29" borderId="3" xfId="182" applyFont="1" applyFill="1" applyBorder="1" applyAlignment="1">
      <alignment vertical="center" wrapText="1"/>
      <protection locked="0"/>
    </xf>
    <xf numFmtId="170" fontId="5" fillId="29" borderId="3" xfId="0" applyNumberFormat="1" applyFont="1" applyFill="1" applyBorder="1" applyAlignment="1">
      <alignment vertical="center" wrapText="1"/>
    </xf>
    <xf numFmtId="49" fontId="5" fillId="29" borderId="3" xfId="0" applyNumberFormat="1" applyFont="1" applyFill="1" applyBorder="1" applyAlignment="1">
      <alignment horizontal="justify" vertical="center" wrapText="1"/>
    </xf>
    <xf numFmtId="0" fontId="77" fillId="29" borderId="3" xfId="0" applyFont="1" applyFill="1" applyBorder="1" applyAlignment="1">
      <alignment horizontal="center" vertical="center"/>
    </xf>
    <xf numFmtId="0" fontId="5" fillId="29" borderId="3" xfId="246" applyFont="1" applyFill="1" applyBorder="1" applyAlignment="1">
      <alignment horizontal="center" vertical="center"/>
    </xf>
    <xf numFmtId="0" fontId="5" fillId="29" borderId="3" xfId="0" applyFont="1" applyFill="1" applyBorder="1" applyAlignment="1">
      <alignment horizontal="center" vertical="center"/>
    </xf>
    <xf numFmtId="0" fontId="5" fillId="29" borderId="0" xfId="0" applyFont="1" applyFill="1" applyAlignment="1">
      <alignment vertical="center"/>
    </xf>
    <xf numFmtId="0" fontId="77" fillId="29" borderId="3" xfId="0" applyFont="1" applyFill="1" applyBorder="1" applyAlignment="1">
      <alignment horizontal="left" vertical="center" wrapText="1"/>
    </xf>
    <xf numFmtId="0" fontId="77" fillId="30" borderId="3" xfId="0" applyFont="1" applyFill="1" applyBorder="1" applyAlignment="1" applyProtection="1">
      <alignment horizontal="left" vertical="center" wrapText="1"/>
      <protection locked="0"/>
    </xf>
    <xf numFmtId="0" fontId="77" fillId="30" borderId="3" xfId="0" quotePrefix="1" applyFont="1" applyFill="1" applyBorder="1" applyAlignment="1">
      <alignment horizontal="center" vertical="center"/>
    </xf>
    <xf numFmtId="179" fontId="77" fillId="30" borderId="3" xfId="0" applyNumberFormat="1" applyFont="1" applyFill="1" applyBorder="1" applyAlignment="1">
      <alignment horizontal="right" vertical="center" wrapText="1"/>
    </xf>
    <xf numFmtId="0" fontId="77" fillId="30" borderId="14" xfId="0" quotePrefix="1" applyFont="1" applyFill="1" applyBorder="1" applyAlignment="1">
      <alignment horizontal="center" vertical="center"/>
    </xf>
    <xf numFmtId="169" fontId="4" fillId="29" borderId="0" xfId="0" applyNumberFormat="1" applyFont="1" applyFill="1" applyBorder="1" applyAlignment="1">
      <alignment vertical="center"/>
    </xf>
    <xf numFmtId="170" fontId="5" fillId="30" borderId="3" xfId="0" applyNumberFormat="1" applyFont="1" applyFill="1" applyBorder="1" applyAlignment="1">
      <alignment horizontal="center" vertical="center"/>
    </xf>
    <xf numFmtId="3" fontId="77" fillId="30" borderId="3" xfId="0" applyNumberFormat="1" applyFont="1" applyFill="1" applyBorder="1" applyAlignment="1">
      <alignment horizontal="center" vertical="center" wrapText="1" shrinkToFit="1"/>
    </xf>
    <xf numFmtId="49" fontId="9" fillId="30" borderId="3" xfId="0" applyNumberFormat="1" applyFont="1" applyFill="1" applyBorder="1" applyAlignment="1">
      <alignment horizontal="left" vertical="center" wrapText="1"/>
    </xf>
    <xf numFmtId="0" fontId="5" fillId="30" borderId="3" xfId="0" applyFont="1" applyFill="1" applyBorder="1" applyAlignment="1">
      <alignment horizontal="center" vertical="center" wrapText="1"/>
    </xf>
    <xf numFmtId="170" fontId="5" fillId="30" borderId="3" xfId="0" applyNumberFormat="1" applyFont="1" applyFill="1" applyBorder="1" applyAlignment="1">
      <alignment horizontal="center" vertical="center" wrapText="1"/>
    </xf>
    <xf numFmtId="179" fontId="9" fillId="30" borderId="3" xfId="0" applyNumberFormat="1" applyFont="1" applyFill="1" applyBorder="1" applyAlignment="1">
      <alignment horizontal="center" vertical="center" wrapText="1"/>
    </xf>
    <xf numFmtId="49" fontId="9" fillId="30" borderId="3" xfId="0" applyNumberFormat="1" applyFont="1" applyFill="1" applyBorder="1" applyAlignment="1">
      <alignment horizontal="left" vertical="center" wrapText="1" shrinkToFit="1"/>
    </xf>
    <xf numFmtId="170" fontId="80" fillId="30" borderId="3" xfId="0" quotePrefix="1" applyNumberFormat="1" applyFont="1" applyFill="1" applyBorder="1" applyAlignment="1">
      <alignment horizontal="center" vertical="center"/>
    </xf>
    <xf numFmtId="49" fontId="9" fillId="30" borderId="3" xfId="0" applyNumberFormat="1" applyFont="1" applyFill="1" applyBorder="1" applyAlignment="1">
      <alignment vertical="center" wrapText="1"/>
    </xf>
    <xf numFmtId="49" fontId="5" fillId="30" borderId="3" xfId="0" applyNumberFormat="1" applyFont="1" applyFill="1" applyBorder="1" applyAlignment="1">
      <alignment vertical="center" wrapText="1" shrinkToFit="1"/>
    </xf>
    <xf numFmtId="0" fontId="5" fillId="30" borderId="3" xfId="0" applyNumberFormat="1" applyFont="1" applyFill="1" applyBorder="1" applyAlignment="1">
      <alignment vertical="center" wrapText="1" shrinkToFit="1"/>
    </xf>
    <xf numFmtId="170" fontId="5" fillId="30" borderId="3" xfId="0" quotePrefix="1" applyNumberFormat="1" applyFont="1" applyFill="1" applyBorder="1" applyAlignment="1">
      <alignment horizontal="center" vertical="center"/>
    </xf>
    <xf numFmtId="170" fontId="80" fillId="30" borderId="3" xfId="0" applyNumberFormat="1" applyFont="1" applyFill="1" applyBorder="1" applyAlignment="1">
      <alignment horizontal="center" vertical="center" wrapText="1"/>
    </xf>
    <xf numFmtId="179" fontId="72" fillId="30" borderId="3" xfId="0" applyNumberFormat="1" applyFont="1" applyFill="1" applyBorder="1" applyAlignment="1">
      <alignment horizontal="center" vertical="center" wrapText="1"/>
    </xf>
    <xf numFmtId="49" fontId="5" fillId="30" borderId="3" xfId="0" applyNumberFormat="1" applyFont="1" applyFill="1" applyBorder="1" applyAlignment="1">
      <alignment vertical="center" wrapText="1"/>
    </xf>
    <xf numFmtId="0" fontId="4" fillId="30" borderId="3" xfId="0" quotePrefix="1" applyFont="1" applyFill="1" applyBorder="1" applyAlignment="1">
      <alignment horizontal="center" vertical="center"/>
    </xf>
    <xf numFmtId="0" fontId="5" fillId="30" borderId="3" xfId="246" applyFont="1" applyFill="1" applyBorder="1" applyAlignment="1">
      <alignment horizontal="left" vertical="center" wrapText="1"/>
    </xf>
    <xf numFmtId="0" fontId="5" fillId="30" borderId="3" xfId="246" applyFont="1" applyFill="1" applyBorder="1" applyAlignment="1">
      <alignment horizontal="center" vertical="center"/>
    </xf>
    <xf numFmtId="169" fontId="5" fillId="30" borderId="3" xfId="207" applyNumberFormat="1" applyFont="1" applyFill="1" applyBorder="1" applyAlignment="1">
      <alignment horizontal="right" vertical="center" wrapText="1"/>
    </xf>
    <xf numFmtId="0" fontId="5" fillId="30" borderId="3" xfId="0" applyFont="1" applyFill="1" applyBorder="1" applyAlignment="1">
      <alignment horizontal="left" vertical="center" wrapText="1"/>
    </xf>
    <xf numFmtId="0" fontId="5" fillId="30" borderId="3" xfId="0" applyFont="1" applyFill="1" applyBorder="1" applyAlignment="1">
      <alignment horizontal="center" vertical="center"/>
    </xf>
    <xf numFmtId="0" fontId="5" fillId="30" borderId="0" xfId="0" applyFont="1" applyFill="1" applyBorder="1" applyAlignment="1">
      <alignment vertical="center"/>
    </xf>
    <xf numFmtId="0" fontId="5" fillId="30" borderId="0" xfId="0" applyFont="1" applyFill="1" applyBorder="1" applyAlignment="1">
      <alignment horizontal="center" vertical="center"/>
    </xf>
    <xf numFmtId="0" fontId="4" fillId="30" borderId="0" xfId="0" applyFont="1" applyFill="1" applyBorder="1" applyAlignment="1">
      <alignment horizontal="center" vertical="center" wrapText="1"/>
    </xf>
    <xf numFmtId="0" fontId="5" fillId="30" borderId="0" xfId="0" applyFont="1" applyFill="1" applyBorder="1" applyAlignment="1">
      <alignment horizontal="center" vertical="center" wrapText="1"/>
    </xf>
    <xf numFmtId="0" fontId="5" fillId="30" borderId="14" xfId="0" applyFont="1" applyFill="1" applyBorder="1" applyAlignment="1">
      <alignment horizontal="center" vertical="center"/>
    </xf>
    <xf numFmtId="0" fontId="5" fillId="30" borderId="14" xfId="0" applyFont="1" applyFill="1" applyBorder="1" applyAlignment="1">
      <alignment horizontal="center" vertical="center" wrapText="1"/>
    </xf>
    <xf numFmtId="0" fontId="5" fillId="30" borderId="14" xfId="0" applyFont="1" applyFill="1" applyBorder="1" applyAlignment="1">
      <alignment horizontal="center" vertical="center" wrapText="1" shrinkToFit="1"/>
    </xf>
    <xf numFmtId="0" fontId="9" fillId="30" borderId="3" xfId="0" applyFont="1" applyFill="1" applyBorder="1" applyAlignment="1">
      <alignment horizontal="left" vertical="center" wrapText="1"/>
    </xf>
    <xf numFmtId="0" fontId="9" fillId="30" borderId="3" xfId="0" applyFont="1" applyFill="1" applyBorder="1" applyAlignment="1">
      <alignment horizontal="center" vertical="center" wrapText="1"/>
    </xf>
    <xf numFmtId="178" fontId="9" fillId="30" borderId="3" xfId="0" applyNumberFormat="1" applyFont="1" applyFill="1" applyBorder="1" applyAlignment="1">
      <alignment horizontal="center" vertical="center" wrapText="1"/>
    </xf>
    <xf numFmtId="0" fontId="9" fillId="30" borderId="3" xfId="0" applyFont="1" applyFill="1" applyBorder="1" applyAlignment="1">
      <alignment horizontal="left" vertical="center"/>
    </xf>
    <xf numFmtId="178" fontId="5" fillId="30" borderId="3" xfId="0" applyNumberFormat="1" applyFont="1" applyFill="1" applyBorder="1" applyAlignment="1">
      <alignment horizontal="center" vertical="center" wrapText="1"/>
    </xf>
    <xf numFmtId="0" fontId="9" fillId="30" borderId="3" xfId="0" quotePrefix="1" applyFont="1" applyFill="1" applyBorder="1" applyAlignment="1">
      <alignment horizontal="center" vertical="center"/>
    </xf>
    <xf numFmtId="49" fontId="9" fillId="30" borderId="3" xfId="0" applyNumberFormat="1" applyFont="1" applyFill="1" applyBorder="1" applyAlignment="1">
      <alignment horizontal="left" vertical="center"/>
    </xf>
    <xf numFmtId="0" fontId="87" fillId="30" borderId="3" xfId="0" quotePrefix="1" applyFont="1" applyFill="1" applyBorder="1" applyAlignment="1">
      <alignment horizontal="center" vertical="center"/>
    </xf>
    <xf numFmtId="170" fontId="9" fillId="30" borderId="3" xfId="0" quotePrefix="1" applyNumberFormat="1" applyFont="1" applyFill="1" applyBorder="1" applyAlignment="1">
      <alignment horizontal="right" vertical="center"/>
    </xf>
    <xf numFmtId="170" fontId="9" fillId="30" borderId="3" xfId="0" applyNumberFormat="1" applyFont="1" applyFill="1" applyBorder="1" applyAlignment="1">
      <alignment horizontal="right" vertical="center" wrapText="1"/>
    </xf>
    <xf numFmtId="0" fontId="83" fillId="30" borderId="3" xfId="0" applyFont="1" applyFill="1" applyBorder="1" applyAlignment="1">
      <alignment horizontal="left" vertical="center" wrapText="1"/>
    </xf>
    <xf numFmtId="0" fontId="9" fillId="30" borderId="3" xfId="0" quotePrefix="1" applyFont="1" applyFill="1" applyBorder="1" applyAlignment="1">
      <alignment horizontal="right" vertical="center"/>
    </xf>
    <xf numFmtId="178" fontId="9" fillId="30" borderId="3" xfId="0" applyNumberFormat="1" applyFont="1" applyFill="1" applyBorder="1" applyAlignment="1">
      <alignment horizontal="right" vertical="center" wrapText="1"/>
    </xf>
    <xf numFmtId="0" fontId="83" fillId="30" borderId="3" xfId="0" applyFont="1" applyFill="1" applyBorder="1" applyAlignment="1">
      <alignment horizontal="left" vertical="center"/>
    </xf>
    <xf numFmtId="0" fontId="5" fillId="30" borderId="0" xfId="0" applyFont="1" applyFill="1" applyBorder="1" applyAlignment="1">
      <alignment horizontal="left" vertical="center" wrapText="1"/>
    </xf>
    <xf numFmtId="170" fontId="5" fillId="30" borderId="0" xfId="0" applyNumberFormat="1" applyFont="1" applyFill="1" applyBorder="1" applyAlignment="1">
      <alignment horizontal="center" vertical="center" wrapText="1"/>
    </xf>
    <xf numFmtId="170" fontId="5" fillId="30" borderId="0" xfId="0" applyNumberFormat="1" applyFont="1" applyFill="1" applyBorder="1" applyAlignment="1">
      <alignment horizontal="right" vertical="center" wrapText="1"/>
    </xf>
    <xf numFmtId="0" fontId="76" fillId="30" borderId="0" xfId="0" applyFont="1" applyFill="1" applyBorder="1" applyAlignment="1">
      <alignment horizontal="center" vertical="center" wrapText="1"/>
    </xf>
    <xf numFmtId="0" fontId="5" fillId="30" borderId="0" xfId="0" quotePrefix="1" applyFont="1" applyFill="1" applyBorder="1" applyAlignment="1">
      <alignment horizontal="center" vertical="center"/>
    </xf>
    <xf numFmtId="0" fontId="77" fillId="29" borderId="3" xfId="0" applyFont="1" applyFill="1" applyBorder="1" applyAlignment="1">
      <alignment horizontal="left" vertical="center"/>
    </xf>
    <xf numFmtId="173" fontId="73" fillId="29" borderId="3" xfId="0" applyNumberFormat="1" applyFont="1" applyFill="1" applyBorder="1" applyAlignment="1">
      <alignment horizontal="center" vertical="center" wrapText="1"/>
    </xf>
    <xf numFmtId="173" fontId="77" fillId="29" borderId="19" xfId="0" applyNumberFormat="1" applyFont="1" applyFill="1" applyBorder="1" applyAlignment="1">
      <alignment horizontal="center" vertical="center" wrapText="1"/>
    </xf>
    <xf numFmtId="170" fontId="14" fillId="29" borderId="0" xfId="246" applyNumberFormat="1" applyFont="1" applyFill="1"/>
    <xf numFmtId="177" fontId="73" fillId="29" borderId="3" xfId="0" applyNumberFormat="1" applyFont="1" applyFill="1" applyBorder="1" applyAlignment="1">
      <alignment horizontal="center" vertical="center" wrapText="1"/>
    </xf>
    <xf numFmtId="177" fontId="77" fillId="29" borderId="3" xfId="0" applyNumberFormat="1" applyFont="1" applyFill="1" applyBorder="1" applyAlignment="1">
      <alignment horizontal="center" vertical="center" wrapText="1"/>
    </xf>
    <xf numFmtId="3" fontId="73" fillId="29" borderId="3" xfId="0" applyNumberFormat="1" applyFont="1" applyFill="1" applyBorder="1" applyAlignment="1">
      <alignment horizontal="center" vertical="center" wrapText="1"/>
    </xf>
    <xf numFmtId="169" fontId="5" fillId="29" borderId="3" xfId="0" applyNumberFormat="1" applyFont="1" applyFill="1" applyBorder="1" applyAlignment="1">
      <alignment horizontal="center" vertical="center"/>
    </xf>
    <xf numFmtId="169" fontId="73" fillId="29" borderId="3" xfId="0" applyNumberFormat="1" applyFont="1" applyFill="1" applyBorder="1" applyAlignment="1">
      <alignment horizontal="center" vertical="center"/>
    </xf>
    <xf numFmtId="173" fontId="77" fillId="29" borderId="3" xfId="0" applyNumberFormat="1" applyFont="1" applyFill="1" applyBorder="1" applyAlignment="1">
      <alignment horizontal="center" vertical="center" wrapText="1"/>
    </xf>
    <xf numFmtId="173" fontId="73" fillId="29" borderId="19" xfId="0" applyNumberFormat="1" applyFont="1" applyFill="1" applyBorder="1" applyAlignment="1">
      <alignment horizontal="center" vertical="center" wrapText="1"/>
    </xf>
    <xf numFmtId="173" fontId="77" fillId="30" borderId="3" xfId="0" applyNumberFormat="1" applyFont="1" applyFill="1" applyBorder="1" applyAlignment="1">
      <alignment horizontal="center" vertical="center" wrapText="1"/>
    </xf>
    <xf numFmtId="173" fontId="77" fillId="30" borderId="19" xfId="0" applyNumberFormat="1" applyFont="1" applyFill="1" applyBorder="1" applyAlignment="1">
      <alignment horizontal="center" vertical="center" wrapText="1"/>
    </xf>
    <xf numFmtId="177" fontId="73" fillId="29" borderId="3" xfId="0" applyNumberFormat="1" applyFont="1" applyFill="1" applyBorder="1" applyAlignment="1">
      <alignment vertical="center" wrapText="1"/>
    </xf>
    <xf numFmtId="177" fontId="84" fillId="29" borderId="3" xfId="0" applyNumberFormat="1" applyFont="1" applyFill="1" applyBorder="1" applyAlignment="1">
      <alignment vertical="center" wrapText="1"/>
    </xf>
    <xf numFmtId="177" fontId="4" fillId="29" borderId="3" xfId="0" applyNumberFormat="1" applyFont="1" applyFill="1" applyBorder="1" applyAlignment="1">
      <alignment horizontal="center" vertical="center" wrapText="1"/>
    </xf>
    <xf numFmtId="177" fontId="5" fillId="29" borderId="3" xfId="0" applyNumberFormat="1" applyFont="1" applyFill="1" applyBorder="1" applyAlignment="1">
      <alignment horizontal="center" vertical="center" wrapText="1"/>
    </xf>
    <xf numFmtId="173" fontId="4" fillId="29" borderId="3" xfId="0" applyNumberFormat="1" applyFont="1" applyFill="1" applyBorder="1" applyAlignment="1">
      <alignment horizontal="right" vertical="center" wrapText="1"/>
    </xf>
    <xf numFmtId="173" fontId="5" fillId="29" borderId="3" xfId="0" applyNumberFormat="1" applyFont="1" applyFill="1" applyBorder="1" applyAlignment="1">
      <alignment horizontal="right" vertical="center" wrapText="1"/>
    </xf>
    <xf numFmtId="173" fontId="5" fillId="30" borderId="3" xfId="0" applyNumberFormat="1" applyFont="1" applyFill="1" applyBorder="1" applyAlignment="1">
      <alignment horizontal="center" vertical="center" wrapText="1"/>
    </xf>
    <xf numFmtId="173" fontId="5" fillId="30" borderId="3" xfId="0" applyNumberFormat="1" applyFont="1" applyFill="1" applyBorder="1" applyAlignment="1">
      <alignment horizontal="right" vertical="center" wrapText="1"/>
    </xf>
    <xf numFmtId="173" fontId="85" fillId="29" borderId="3" xfId="0" applyNumberFormat="1" applyFont="1" applyFill="1" applyBorder="1" applyAlignment="1">
      <alignment horizontal="center" vertical="center" wrapText="1"/>
    </xf>
    <xf numFmtId="173" fontId="84" fillId="29" borderId="3" xfId="0" applyNumberFormat="1" applyFont="1" applyFill="1" applyBorder="1" applyAlignment="1">
      <alignment horizontal="center" vertical="center" wrapText="1"/>
    </xf>
    <xf numFmtId="3" fontId="5" fillId="29" borderId="3" xfId="0" applyNumberFormat="1" applyFont="1" applyFill="1" applyBorder="1" applyAlignment="1">
      <alignment horizontal="center" vertical="center"/>
    </xf>
    <xf numFmtId="3" fontId="77" fillId="29" borderId="3" xfId="0" applyNumberFormat="1" applyFont="1" applyFill="1" applyBorder="1" applyAlignment="1">
      <alignment horizontal="center" vertical="center" wrapText="1"/>
    </xf>
    <xf numFmtId="3" fontId="77" fillId="29" borderId="15" xfId="0" applyNumberFormat="1" applyFont="1" applyFill="1" applyBorder="1" applyAlignment="1">
      <alignment horizontal="center" vertical="center" wrapText="1"/>
    </xf>
    <xf numFmtId="3" fontId="77" fillId="29" borderId="16" xfId="0" applyNumberFormat="1" applyFont="1" applyFill="1" applyBorder="1" applyAlignment="1">
      <alignment horizontal="center" vertical="center" wrapText="1"/>
    </xf>
    <xf numFmtId="177" fontId="73" fillId="29" borderId="3" xfId="0" applyNumberFormat="1" applyFont="1" applyFill="1" applyBorder="1" applyAlignment="1">
      <alignment horizontal="center" vertical="center" wrapText="1"/>
    </xf>
    <xf numFmtId="177" fontId="77" fillId="29" borderId="3" xfId="0" applyNumberFormat="1" applyFont="1" applyFill="1" applyBorder="1" applyAlignment="1">
      <alignment horizontal="center" vertical="center" wrapText="1"/>
    </xf>
    <xf numFmtId="0" fontId="77" fillId="29" borderId="3" xfId="0" applyFont="1" applyFill="1" applyBorder="1" applyAlignment="1">
      <alignment horizontal="left" vertical="center" wrapText="1"/>
    </xf>
    <xf numFmtId="169" fontId="106" fillId="29" borderId="3" xfId="207" applyNumberFormat="1" applyFont="1" applyFill="1" applyBorder="1" applyAlignment="1">
      <alignment horizontal="right" vertical="center" wrapText="1"/>
    </xf>
    <xf numFmtId="173" fontId="73" fillId="0" borderId="19" xfId="0" applyNumberFormat="1" applyFont="1" applyFill="1" applyBorder="1" applyAlignment="1">
      <alignment horizontal="center" vertical="center" wrapText="1"/>
    </xf>
    <xf numFmtId="0" fontId="77" fillId="0" borderId="3" xfId="0" applyFont="1" applyFill="1" applyBorder="1" applyAlignment="1" applyProtection="1">
      <alignment horizontal="left" vertical="center" wrapText="1"/>
      <protection locked="0"/>
    </xf>
    <xf numFmtId="0" fontId="77" fillId="0" borderId="14" xfId="0" quotePrefix="1" applyFont="1" applyFill="1" applyBorder="1" applyAlignment="1">
      <alignment horizontal="center" vertical="center"/>
    </xf>
    <xf numFmtId="173" fontId="77" fillId="0" borderId="19" xfId="0" applyNumberFormat="1" applyFont="1" applyFill="1" applyBorder="1" applyAlignment="1">
      <alignment horizontal="center" vertical="center" wrapText="1"/>
    </xf>
    <xf numFmtId="49" fontId="77" fillId="29" borderId="3" xfId="0" applyNumberFormat="1" applyFont="1" applyFill="1" applyBorder="1" applyAlignment="1">
      <alignment horizontal="right" vertical="center" wrapText="1"/>
    </xf>
    <xf numFmtId="0" fontId="77" fillId="29" borderId="3" xfId="0" applyFont="1" applyFill="1" applyBorder="1" applyAlignment="1">
      <alignment horizontal="right" vertical="center" wrapText="1"/>
    </xf>
    <xf numFmtId="0" fontId="77" fillId="29" borderId="3" xfId="0" applyFont="1" applyFill="1" applyBorder="1" applyAlignment="1">
      <alignment horizontal="right" vertical="center"/>
    </xf>
    <xf numFmtId="0" fontId="77" fillId="29" borderId="17" xfId="0" applyFont="1" applyFill="1" applyBorder="1" applyAlignment="1" applyProtection="1">
      <alignment vertical="center" wrapText="1"/>
    </xf>
    <xf numFmtId="0" fontId="77" fillId="29" borderId="17" xfId="0" applyFont="1" applyFill="1" applyBorder="1" applyAlignment="1">
      <alignment vertical="center" wrapText="1"/>
    </xf>
    <xf numFmtId="0" fontId="77" fillId="29" borderId="17" xfId="0" applyFont="1" applyFill="1" applyBorder="1" applyAlignment="1" applyProtection="1">
      <alignment vertical="center"/>
    </xf>
    <xf numFmtId="0" fontId="77" fillId="29" borderId="17" xfId="0" applyFont="1" applyFill="1" applyBorder="1" applyAlignment="1">
      <alignment vertical="center"/>
    </xf>
    <xf numFmtId="0" fontId="77" fillId="29" borderId="17" xfId="0" applyFont="1" applyFill="1" applyBorder="1" applyAlignment="1" applyProtection="1">
      <alignment horizontal="left" vertical="center"/>
    </xf>
    <xf numFmtId="0" fontId="85" fillId="29" borderId="16" xfId="0" applyFont="1" applyFill="1" applyBorder="1" applyAlignment="1">
      <alignment horizontal="right" vertical="center"/>
    </xf>
    <xf numFmtId="170" fontId="5" fillId="29" borderId="0" xfId="0" applyNumberFormat="1" applyFont="1" applyFill="1" applyBorder="1" applyAlignment="1">
      <alignment vertical="center"/>
    </xf>
    <xf numFmtId="177" fontId="85" fillId="29" borderId="3" xfId="0" applyNumberFormat="1" applyFont="1" applyFill="1" applyBorder="1" applyAlignment="1">
      <alignment horizontal="center" vertical="center" wrapText="1"/>
    </xf>
    <xf numFmtId="177" fontId="85" fillId="29" borderId="3" xfId="0" applyNumberFormat="1" applyFont="1" applyFill="1" applyBorder="1" applyAlignment="1">
      <alignment horizontal="right" vertical="center" wrapText="1"/>
    </xf>
    <xf numFmtId="177" fontId="84" fillId="29" borderId="3" xfId="0" applyNumberFormat="1" applyFont="1" applyFill="1" applyBorder="1" applyAlignment="1">
      <alignment horizontal="center" vertical="center" wrapText="1"/>
    </xf>
    <xf numFmtId="177" fontId="84" fillId="29" borderId="3" xfId="0" applyNumberFormat="1" applyFont="1" applyFill="1" applyBorder="1" applyAlignment="1">
      <alignment horizontal="right" vertical="center" wrapText="1"/>
    </xf>
    <xf numFmtId="177" fontId="81" fillId="29" borderId="3" xfId="0" applyNumberFormat="1" applyFont="1" applyFill="1" applyBorder="1" applyAlignment="1">
      <alignment horizontal="right" vertical="center" wrapText="1"/>
    </xf>
    <xf numFmtId="177" fontId="73" fillId="29" borderId="3" xfId="0" applyNumberFormat="1" applyFont="1" applyFill="1" applyBorder="1" applyAlignment="1">
      <alignment horizontal="right" vertical="center" wrapText="1"/>
    </xf>
    <xf numFmtId="177" fontId="82" fillId="29" borderId="3" xfId="0" applyNumberFormat="1" applyFont="1" applyFill="1" applyBorder="1" applyAlignment="1">
      <alignment horizontal="right" vertical="center" wrapText="1"/>
    </xf>
    <xf numFmtId="170" fontId="95" fillId="29" borderId="3" xfId="0" applyNumberFormat="1" applyFont="1" applyFill="1" applyBorder="1" applyAlignment="1">
      <alignment horizontal="center" vertical="center" wrapText="1"/>
    </xf>
    <xf numFmtId="179" fontId="95" fillId="29" borderId="3" xfId="0" applyNumberFormat="1" applyFont="1" applyFill="1" applyBorder="1" applyAlignment="1">
      <alignment horizontal="center" vertical="center" wrapText="1"/>
    </xf>
    <xf numFmtId="170" fontId="95" fillId="29" borderId="3" xfId="0" applyNumberFormat="1" applyFont="1" applyFill="1" applyBorder="1" applyAlignment="1">
      <alignment vertical="center"/>
    </xf>
    <xf numFmtId="169" fontId="95" fillId="29" borderId="3" xfId="0" applyNumberFormat="1" applyFont="1" applyFill="1" applyBorder="1" applyAlignment="1">
      <alignment vertical="center"/>
    </xf>
    <xf numFmtId="182" fontId="5" fillId="29" borderId="0" xfId="0" applyNumberFormat="1" applyFont="1" applyFill="1" applyBorder="1" applyAlignment="1">
      <alignment vertical="center"/>
    </xf>
    <xf numFmtId="179" fontId="72" fillId="29" borderId="3" xfId="0" applyNumberFormat="1" applyFont="1" applyFill="1" applyBorder="1" applyAlignment="1">
      <alignment vertical="center" wrapText="1"/>
    </xf>
    <xf numFmtId="179" fontId="72" fillId="30" borderId="3" xfId="0" applyNumberFormat="1" applyFont="1" applyFill="1" applyBorder="1" applyAlignment="1">
      <alignment vertical="center" wrapText="1"/>
    </xf>
    <xf numFmtId="179" fontId="82" fillId="29" borderId="19" xfId="0" applyNumberFormat="1" applyFont="1" applyFill="1" applyBorder="1" applyAlignment="1">
      <alignment horizontal="right" vertical="center" wrapText="1"/>
    </xf>
    <xf numFmtId="178" fontId="84" fillId="29" borderId="3" xfId="0" applyNumberFormat="1" applyFont="1" applyFill="1" applyBorder="1" applyAlignment="1">
      <alignment horizontal="center" vertical="center" wrapText="1"/>
    </xf>
    <xf numFmtId="49" fontId="5" fillId="29" borderId="3" xfId="0" applyNumberFormat="1" applyFont="1" applyFill="1" applyBorder="1" applyAlignment="1">
      <alignment horizontal="center" vertical="center" wrapText="1"/>
    </xf>
    <xf numFmtId="0" fontId="5" fillId="29" borderId="0" xfId="0" applyFont="1" applyFill="1" applyAlignment="1">
      <alignment horizontal="center" vertical="center"/>
    </xf>
    <xf numFmtId="0" fontId="5" fillId="29" borderId="0" xfId="0" applyFont="1" applyFill="1" applyBorder="1" applyAlignment="1">
      <alignment horizontal="center" vertical="center"/>
    </xf>
    <xf numFmtId="0" fontId="4" fillId="29" borderId="0" xfId="0" applyFont="1" applyFill="1" applyBorder="1" applyAlignment="1">
      <alignment horizontal="center" vertical="center" wrapText="1"/>
    </xf>
    <xf numFmtId="0" fontId="5" fillId="29" borderId="0" xfId="0" applyFont="1" applyFill="1" applyBorder="1" applyAlignment="1" applyProtection="1">
      <alignment horizontal="center" vertical="center"/>
    </xf>
    <xf numFmtId="0" fontId="5" fillId="29" borderId="3" xfId="0" applyFont="1" applyFill="1" applyBorder="1" applyAlignment="1">
      <alignment horizontal="center" vertical="center" wrapText="1"/>
    </xf>
    <xf numFmtId="0" fontId="5" fillId="29" borderId="0" xfId="0" applyFont="1" applyFill="1" applyBorder="1" applyAlignment="1" applyProtection="1">
      <alignment horizontal="center" vertical="center" wrapText="1"/>
    </xf>
    <xf numFmtId="0" fontId="76" fillId="29" borderId="0" xfId="0" applyFont="1" applyFill="1" applyBorder="1" applyAlignment="1" applyProtection="1">
      <alignment horizontal="center" vertical="center"/>
    </xf>
    <xf numFmtId="170" fontId="5" fillId="29" borderId="0" xfId="0" applyNumberFormat="1" applyFont="1" applyFill="1" applyBorder="1" applyAlignment="1">
      <alignment horizontal="center" vertical="center" wrapText="1"/>
    </xf>
    <xf numFmtId="0" fontId="5" fillId="29" borderId="3" xfId="0" applyFont="1" applyFill="1" applyBorder="1" applyAlignment="1">
      <alignment horizontal="center" vertical="center"/>
    </xf>
    <xf numFmtId="0" fontId="9" fillId="29" borderId="3" xfId="0" applyFont="1" applyFill="1" applyBorder="1" applyAlignment="1">
      <alignment horizontal="center" vertical="center"/>
    </xf>
    <xf numFmtId="177" fontId="77" fillId="29" borderId="3" xfId="0" applyNumberFormat="1" applyFont="1" applyFill="1" applyBorder="1" applyAlignment="1">
      <alignment horizontal="center" vertical="center" wrapText="1"/>
    </xf>
    <xf numFmtId="0" fontId="5" fillId="29" borderId="0" xfId="0" applyFont="1" applyFill="1" applyBorder="1" applyAlignment="1">
      <alignment horizontal="center" vertical="center" wrapText="1"/>
    </xf>
    <xf numFmtId="177" fontId="73" fillId="29" borderId="0" xfId="0" quotePrefix="1" applyNumberFormat="1" applyFont="1" applyFill="1" applyBorder="1" applyAlignment="1">
      <alignment horizontal="center"/>
    </xf>
    <xf numFmtId="173" fontId="5" fillId="29" borderId="0" xfId="0" applyNumberFormat="1" applyFont="1" applyFill="1" applyBorder="1" applyAlignment="1">
      <alignment horizontal="right" vertical="center"/>
    </xf>
    <xf numFmtId="178" fontId="4" fillId="29" borderId="3" xfId="0" applyNumberFormat="1" applyFont="1" applyFill="1" applyBorder="1" applyAlignment="1">
      <alignment horizontal="center" vertical="center" wrapText="1"/>
    </xf>
    <xf numFmtId="174" fontId="4" fillId="29" borderId="3" xfId="0" applyNumberFormat="1" applyFont="1" applyFill="1" applyBorder="1" applyAlignment="1">
      <alignment horizontal="center" vertical="center" wrapText="1"/>
    </xf>
    <xf numFmtId="174" fontId="5" fillId="29" borderId="3" xfId="0" applyNumberFormat="1" applyFont="1" applyFill="1" applyBorder="1" applyAlignment="1">
      <alignment horizontal="center" vertical="center" wrapText="1"/>
    </xf>
    <xf numFmtId="174" fontId="5" fillId="30" borderId="3" xfId="0" applyNumberFormat="1" applyFont="1" applyFill="1" applyBorder="1" applyAlignment="1">
      <alignment horizontal="center" vertical="center" wrapText="1"/>
    </xf>
    <xf numFmtId="0" fontId="104" fillId="29" borderId="0" xfId="0" applyFont="1" applyFill="1" applyAlignment="1">
      <alignment horizontal="justify" vertical="center" wrapText="1"/>
    </xf>
    <xf numFmtId="0" fontId="5" fillId="29" borderId="0" xfId="0" applyFont="1" applyFill="1" applyAlignment="1">
      <alignment horizontal="justify" vertical="center" wrapText="1"/>
    </xf>
    <xf numFmtId="49" fontId="5" fillId="29" borderId="0" xfId="0" applyNumberFormat="1" applyFont="1" applyFill="1" applyAlignment="1">
      <alignment horizontal="center" vertical="center" wrapText="1"/>
    </xf>
    <xf numFmtId="0" fontId="103" fillId="29" borderId="0" xfId="0" applyFont="1" applyFill="1" applyAlignment="1">
      <alignment horizontal="justify" vertical="center" wrapText="1"/>
    </xf>
    <xf numFmtId="49" fontId="5" fillId="29" borderId="0" xfId="0" applyNumberFormat="1" applyFont="1" applyFill="1" applyAlignment="1">
      <alignment horizontal="right" vertical="center" wrapText="1"/>
    </xf>
    <xf numFmtId="49" fontId="5" fillId="29" borderId="3" xfId="0" applyNumberFormat="1" applyFont="1" applyFill="1" applyBorder="1" applyAlignment="1">
      <alignment horizontal="center" vertical="center" wrapText="1"/>
    </xf>
    <xf numFmtId="49" fontId="4" fillId="29" borderId="0" xfId="0" applyNumberFormat="1" applyFont="1" applyFill="1" applyAlignment="1">
      <alignment horizontal="center" vertical="center" wrapText="1"/>
    </xf>
    <xf numFmtId="0" fontId="103" fillId="29" borderId="0" xfId="0" applyFont="1" applyFill="1" applyAlignment="1">
      <alignment horizontal="left" vertical="center" wrapText="1"/>
    </xf>
    <xf numFmtId="0" fontId="103" fillId="29" borderId="0" xfId="0" applyFont="1" applyFill="1" applyAlignment="1">
      <alignment horizontal="left" vertical="center"/>
    </xf>
    <xf numFmtId="0" fontId="104" fillId="29" borderId="0" xfId="0" applyFont="1" applyFill="1" applyAlignment="1">
      <alignment horizontal="left" vertical="center"/>
    </xf>
    <xf numFmtId="0" fontId="104" fillId="29" borderId="18" xfId="0" applyFont="1" applyFill="1" applyBorder="1" applyAlignment="1">
      <alignment horizontal="justify" vertical="center" wrapText="1"/>
    </xf>
    <xf numFmtId="49" fontId="5" fillId="29" borderId="0" xfId="0" applyNumberFormat="1" applyFont="1" applyFill="1" applyAlignment="1">
      <alignment horizontal="justify" vertical="center" wrapText="1"/>
    </xf>
    <xf numFmtId="49" fontId="103" fillId="29" borderId="0" xfId="0" applyNumberFormat="1" applyFont="1" applyFill="1" applyAlignment="1">
      <alignment horizontal="justify" vertical="center" wrapText="1"/>
    </xf>
    <xf numFmtId="49" fontId="6" fillId="29" borderId="0" xfId="0" applyNumberFormat="1" applyFont="1" applyFill="1" applyAlignment="1">
      <alignment horizontal="justify" vertical="center" wrapText="1"/>
    </xf>
    <xf numFmtId="49" fontId="104" fillId="29" borderId="0" xfId="0" applyNumberFormat="1" applyFont="1" applyFill="1" applyAlignment="1">
      <alignment horizontal="justify" vertical="center" wrapText="1"/>
    </xf>
    <xf numFmtId="0" fontId="77" fillId="29" borderId="17" xfId="0" applyFont="1" applyFill="1" applyBorder="1" applyAlignment="1">
      <alignment horizontal="left" vertical="center" wrapText="1"/>
    </xf>
    <xf numFmtId="0" fontId="74" fillId="29" borderId="20" xfId="0" applyFont="1" applyFill="1" applyBorder="1" applyAlignment="1">
      <alignment horizontal="center" vertical="center" wrapText="1"/>
    </xf>
    <xf numFmtId="0" fontId="74" fillId="29" borderId="21" xfId="0" applyFont="1" applyFill="1" applyBorder="1" applyAlignment="1">
      <alignment horizontal="center" vertical="center" wrapText="1"/>
    </xf>
    <xf numFmtId="0" fontId="74" fillId="29" borderId="22" xfId="0" applyFont="1" applyFill="1" applyBorder="1" applyAlignment="1">
      <alignment horizontal="center" vertical="center" wrapText="1"/>
    </xf>
    <xf numFmtId="0" fontId="73" fillId="29" borderId="0" xfId="0" applyFont="1" applyFill="1" applyBorder="1" applyAlignment="1">
      <alignment horizontal="center" vertical="center"/>
    </xf>
    <xf numFmtId="0" fontId="77" fillId="29" borderId="3" xfId="0" applyFont="1" applyFill="1" applyBorder="1" applyAlignment="1">
      <alignment horizontal="center" vertical="center" wrapText="1"/>
    </xf>
    <xf numFmtId="0" fontId="77" fillId="29" borderId="3" xfId="246" applyFont="1" applyFill="1" applyBorder="1" applyAlignment="1">
      <alignment horizontal="center" vertical="center"/>
    </xf>
    <xf numFmtId="0" fontId="74" fillId="29" borderId="20" xfId="0" applyFont="1" applyFill="1" applyBorder="1" applyAlignment="1" applyProtection="1">
      <alignment horizontal="center" vertical="center" wrapText="1"/>
      <protection locked="0"/>
    </xf>
    <xf numFmtId="0" fontId="74" fillId="29" borderId="21" xfId="0" applyFont="1" applyFill="1" applyBorder="1" applyAlignment="1" applyProtection="1">
      <alignment horizontal="center" vertical="center" wrapText="1"/>
      <protection locked="0"/>
    </xf>
    <xf numFmtId="0" fontId="74" fillId="29" borderId="22" xfId="0" applyFont="1" applyFill="1" applyBorder="1" applyAlignment="1" applyProtection="1">
      <alignment horizontal="center" vertical="center" wrapText="1"/>
      <protection locked="0"/>
    </xf>
    <xf numFmtId="0" fontId="5" fillId="29" borderId="0" xfId="0" applyFont="1" applyFill="1" applyAlignment="1">
      <alignment horizontal="center" vertical="center"/>
    </xf>
    <xf numFmtId="0" fontId="75" fillId="29" borderId="0" xfId="0" applyFont="1" applyFill="1" applyBorder="1" applyAlignment="1">
      <alignment horizontal="center" vertical="center"/>
    </xf>
    <xf numFmtId="170" fontId="75" fillId="29" borderId="0" xfId="0" applyNumberFormat="1" applyFont="1" applyFill="1" applyBorder="1" applyAlignment="1">
      <alignment horizontal="center" vertical="center" wrapText="1"/>
    </xf>
    <xf numFmtId="170" fontId="75" fillId="29" borderId="0" xfId="0" quotePrefix="1" applyNumberFormat="1" applyFont="1" applyFill="1" applyBorder="1" applyAlignment="1">
      <alignment horizontal="center" vertical="center" wrapText="1"/>
    </xf>
    <xf numFmtId="0" fontId="5" fillId="29" borderId="0" xfId="0" applyFont="1" applyFill="1" applyBorder="1" applyAlignment="1">
      <alignment horizontal="center" vertical="center"/>
    </xf>
    <xf numFmtId="0" fontId="74" fillId="29" borderId="33" xfId="0" applyFont="1" applyFill="1" applyBorder="1" applyAlignment="1">
      <alignment horizontal="center" vertical="center" wrapText="1"/>
    </xf>
    <xf numFmtId="0" fontId="74" fillId="29" borderId="34" xfId="0" applyFont="1" applyFill="1" applyBorder="1" applyAlignment="1">
      <alignment horizontal="center" vertical="center" wrapText="1"/>
    </xf>
    <xf numFmtId="0" fontId="74" fillId="29" borderId="35" xfId="0" applyFont="1" applyFill="1" applyBorder="1" applyAlignment="1">
      <alignment horizontal="center" vertical="center" wrapText="1"/>
    </xf>
    <xf numFmtId="0" fontId="74" fillId="29" borderId="23" xfId="238" applyNumberFormat="1" applyFont="1" applyFill="1" applyBorder="1" applyAlignment="1">
      <alignment horizontal="center" vertical="center" wrapText="1"/>
    </xf>
    <xf numFmtId="0" fontId="74" fillId="29" borderId="24" xfId="238" applyNumberFormat="1" applyFont="1" applyFill="1" applyBorder="1" applyAlignment="1">
      <alignment horizontal="center" vertical="center" wrapText="1"/>
    </xf>
    <xf numFmtId="0" fontId="74" fillId="29" borderId="25" xfId="238" applyNumberFormat="1" applyFont="1" applyFill="1" applyBorder="1" applyAlignment="1">
      <alignment horizontal="center" vertical="center" wrapText="1"/>
    </xf>
    <xf numFmtId="0" fontId="77" fillId="29" borderId="3" xfId="0" applyFont="1" applyFill="1" applyBorder="1" applyAlignment="1">
      <alignment horizontal="center" vertical="center"/>
    </xf>
    <xf numFmtId="0" fontId="89" fillId="29" borderId="13" xfId="0" applyFont="1" applyFill="1" applyBorder="1" applyAlignment="1">
      <alignment horizontal="center" vertical="center"/>
    </xf>
    <xf numFmtId="0" fontId="74" fillId="29" borderId="0" xfId="0" applyFont="1" applyFill="1" applyBorder="1" applyAlignment="1">
      <alignment horizontal="center" vertical="center"/>
    </xf>
    <xf numFmtId="0" fontId="74" fillId="29" borderId="15" xfId="0" applyFont="1" applyFill="1" applyBorder="1" applyAlignment="1">
      <alignment horizontal="left" vertical="center" wrapText="1"/>
    </xf>
    <xf numFmtId="0" fontId="74" fillId="29" borderId="17" xfId="0" applyFont="1" applyFill="1" applyBorder="1" applyAlignment="1">
      <alignment horizontal="left" vertical="center" wrapText="1"/>
    </xf>
    <xf numFmtId="0" fontId="74" fillId="29" borderId="16" xfId="0" applyFont="1" applyFill="1" applyBorder="1" applyAlignment="1">
      <alignment horizontal="left" vertical="center" wrapText="1"/>
    </xf>
    <xf numFmtId="0" fontId="5" fillId="29" borderId="0" xfId="0" applyFont="1" applyFill="1" applyBorder="1" applyAlignment="1">
      <alignment horizontal="left" vertical="center"/>
    </xf>
    <xf numFmtId="170" fontId="77" fillId="29" borderId="0" xfId="0" applyNumberFormat="1" applyFont="1" applyFill="1" applyBorder="1" applyAlignment="1">
      <alignment horizontal="left" vertical="center" wrapText="1"/>
    </xf>
    <xf numFmtId="0" fontId="77" fillId="29" borderId="0" xfId="0" applyFont="1" applyFill="1" applyBorder="1" applyAlignment="1">
      <alignment horizontal="center" vertical="center"/>
    </xf>
    <xf numFmtId="0" fontId="74" fillId="29" borderId="0" xfId="0" applyFont="1" applyFill="1" applyBorder="1" applyAlignment="1">
      <alignment horizontal="center" vertical="center" wrapText="1"/>
    </xf>
    <xf numFmtId="0" fontId="73" fillId="29" borderId="3" xfId="0" applyFont="1" applyFill="1" applyBorder="1" applyAlignment="1">
      <alignment horizontal="left" vertical="center" wrapText="1"/>
    </xf>
    <xf numFmtId="0" fontId="5" fillId="29" borderId="0" xfId="0" applyFont="1" applyFill="1" applyBorder="1" applyAlignment="1" applyProtection="1">
      <alignment horizontal="left" vertical="center" wrapText="1"/>
    </xf>
    <xf numFmtId="170" fontId="5" fillId="29" borderId="0" xfId="0" applyNumberFormat="1" applyFont="1" applyFill="1" applyBorder="1" applyAlignment="1" applyProtection="1">
      <alignment horizontal="center" vertical="center" wrapText="1"/>
      <protection locked="0"/>
    </xf>
    <xf numFmtId="0" fontId="4" fillId="29" borderId="0" xfId="0" applyFont="1" applyFill="1" applyBorder="1" applyAlignment="1">
      <alignment horizontal="center" vertical="center" wrapText="1"/>
    </xf>
    <xf numFmtId="0" fontId="76" fillId="29" borderId="15" xfId="0" applyFont="1" applyFill="1" applyBorder="1" applyAlignment="1" applyProtection="1">
      <alignment horizontal="center" vertical="center" wrapText="1"/>
      <protection locked="0"/>
    </xf>
    <xf numFmtId="0" fontId="76" fillId="29" borderId="17" xfId="0" applyFont="1" applyFill="1" applyBorder="1" applyAlignment="1" applyProtection="1">
      <alignment horizontal="center" vertical="center" wrapText="1"/>
      <protection locked="0"/>
    </xf>
    <xf numFmtId="0" fontId="76" fillId="29" borderId="16" xfId="0" applyFont="1" applyFill="1" applyBorder="1" applyAlignment="1" applyProtection="1">
      <alignment horizontal="center" vertical="center" wrapText="1"/>
      <protection locked="0"/>
    </xf>
    <xf numFmtId="0" fontId="9" fillId="29" borderId="15" xfId="0" applyFont="1" applyFill="1" applyBorder="1" applyAlignment="1" applyProtection="1">
      <alignment horizontal="center" vertical="center" wrapText="1"/>
      <protection locked="0"/>
    </xf>
    <xf numFmtId="0" fontId="9" fillId="29" borderId="17" xfId="0" applyFont="1" applyFill="1" applyBorder="1" applyAlignment="1" applyProtection="1">
      <alignment horizontal="center" vertical="center" wrapText="1"/>
      <protection locked="0"/>
    </xf>
    <xf numFmtId="0" fontId="9" fillId="29" borderId="16" xfId="0" applyFont="1" applyFill="1" applyBorder="1" applyAlignment="1" applyProtection="1">
      <alignment horizontal="center" vertical="center" wrapText="1"/>
      <protection locked="0"/>
    </xf>
    <xf numFmtId="0" fontId="74" fillId="29" borderId="0" xfId="246" applyFont="1" applyFill="1" applyBorder="1" applyAlignment="1">
      <alignment horizontal="center" vertical="center"/>
    </xf>
    <xf numFmtId="0" fontId="4" fillId="29" borderId="3" xfId="246" applyFont="1" applyFill="1" applyBorder="1" applyAlignment="1">
      <alignment horizontal="center" vertical="center" wrapText="1"/>
    </xf>
    <xf numFmtId="0" fontId="5" fillId="29" borderId="0" xfId="0" applyFont="1" applyFill="1" applyBorder="1" applyAlignment="1" applyProtection="1">
      <alignment horizontal="center" vertical="center"/>
    </xf>
    <xf numFmtId="0" fontId="5" fillId="29" borderId="13" xfId="246" applyFont="1" applyFill="1" applyBorder="1" applyAlignment="1">
      <alignment horizontal="right" vertical="center"/>
    </xf>
    <xf numFmtId="0" fontId="5" fillId="29" borderId="3" xfId="246" applyFont="1" applyFill="1" applyBorder="1" applyAlignment="1">
      <alignment horizontal="center" vertical="center"/>
    </xf>
    <xf numFmtId="0" fontId="5" fillId="29" borderId="3" xfId="246" applyFont="1" applyFill="1" applyBorder="1" applyAlignment="1">
      <alignment horizontal="center" vertical="center" wrapText="1"/>
    </xf>
    <xf numFmtId="0" fontId="5" fillId="29" borderId="3" xfId="0" applyFont="1" applyFill="1" applyBorder="1" applyAlignment="1">
      <alignment horizontal="center" vertical="center" wrapText="1"/>
    </xf>
    <xf numFmtId="0" fontId="5" fillId="29" borderId="0" xfId="0" applyFont="1" applyFill="1" applyBorder="1" applyAlignment="1" applyProtection="1">
      <alignment horizontal="center" vertical="center" wrapText="1"/>
    </xf>
    <xf numFmtId="0" fontId="4" fillId="30" borderId="0" xfId="0" applyFont="1" applyFill="1" applyBorder="1" applyAlignment="1">
      <alignment horizontal="center" vertical="center" wrapText="1"/>
    </xf>
    <xf numFmtId="0" fontId="77" fillId="30" borderId="0" xfId="0" applyFont="1" applyFill="1" applyBorder="1" applyAlignment="1">
      <alignment horizontal="center" vertical="center"/>
    </xf>
    <xf numFmtId="0" fontId="5" fillId="30" borderId="0" xfId="0" applyFont="1" applyFill="1" applyAlignment="1">
      <alignment horizontal="center" vertical="center"/>
    </xf>
    <xf numFmtId="170" fontId="5" fillId="30" borderId="0" xfId="0" applyNumberFormat="1" applyFont="1" applyFill="1" applyBorder="1" applyAlignment="1">
      <alignment horizontal="center" vertical="center" wrapText="1"/>
    </xf>
    <xf numFmtId="0" fontId="5" fillId="30" borderId="0" xfId="0" applyFont="1" applyFill="1" applyBorder="1" applyAlignment="1">
      <alignment horizontal="center" vertical="center"/>
    </xf>
    <xf numFmtId="0" fontId="4" fillId="30" borderId="15" xfId="0" applyFont="1" applyFill="1" applyBorder="1" applyAlignment="1">
      <alignment horizontal="center" vertical="center"/>
    </xf>
    <xf numFmtId="0" fontId="4" fillId="30" borderId="17" xfId="0" applyFont="1" applyFill="1" applyBorder="1" applyAlignment="1">
      <alignment horizontal="center" vertical="center"/>
    </xf>
    <xf numFmtId="0" fontId="4" fillId="30" borderId="16" xfId="0" applyFont="1" applyFill="1" applyBorder="1" applyAlignment="1">
      <alignment horizontal="center" vertical="center"/>
    </xf>
    <xf numFmtId="0" fontId="77" fillId="29" borderId="3" xfId="0" applyFont="1" applyFill="1" applyBorder="1" applyAlignment="1">
      <alignment horizontal="center" vertical="center" wrapText="1" shrinkToFit="1"/>
    </xf>
    <xf numFmtId="170" fontId="5" fillId="29" borderId="0" xfId="0" applyNumberFormat="1" applyFont="1" applyFill="1" applyBorder="1" applyAlignment="1">
      <alignment horizontal="left" vertical="center"/>
    </xf>
    <xf numFmtId="0" fontId="76" fillId="29" borderId="0" xfId="0" applyFont="1" applyFill="1" applyBorder="1" applyAlignment="1" applyProtection="1">
      <alignment horizontal="center" vertical="center"/>
    </xf>
    <xf numFmtId="170" fontId="5" fillId="29" borderId="0" xfId="0" applyNumberFormat="1" applyFont="1" applyFill="1" applyBorder="1" applyAlignment="1">
      <alignment horizontal="center" vertical="center" wrapText="1"/>
    </xf>
    <xf numFmtId="0" fontId="5" fillId="29" borderId="3" xfId="0" applyFont="1" applyFill="1" applyBorder="1" applyAlignment="1">
      <alignment horizontal="center" vertical="center"/>
    </xf>
    <xf numFmtId="49" fontId="4" fillId="29" borderId="17" xfId="0" applyNumberFormat="1" applyFont="1" applyFill="1" applyBorder="1" applyAlignment="1">
      <alignment horizontal="left" vertical="center"/>
    </xf>
    <xf numFmtId="49" fontId="4" fillId="29" borderId="16" xfId="0" applyNumberFormat="1" applyFont="1" applyFill="1" applyBorder="1" applyAlignment="1">
      <alignment horizontal="left" vertical="center"/>
    </xf>
    <xf numFmtId="0" fontId="6" fillId="29" borderId="3" xfId="0" applyFont="1" applyFill="1" applyBorder="1" applyAlignment="1">
      <alignment horizontal="center" vertical="center" wrapText="1"/>
    </xf>
    <xf numFmtId="49" fontId="4" fillId="29" borderId="15" xfId="0" applyNumberFormat="1" applyFont="1" applyFill="1" applyBorder="1" applyAlignment="1">
      <alignment horizontal="left" vertical="center"/>
    </xf>
    <xf numFmtId="0" fontId="4" fillId="29" borderId="3" xfId="0" applyFont="1" applyFill="1" applyBorder="1" applyAlignment="1">
      <alignment horizontal="left" vertical="center" wrapText="1"/>
    </xf>
    <xf numFmtId="49" fontId="4" fillId="29" borderId="3" xfId="0" applyNumberFormat="1" applyFont="1" applyFill="1" applyBorder="1" applyAlignment="1">
      <alignment horizontal="left" vertical="center" wrapText="1"/>
    </xf>
    <xf numFmtId="49" fontId="4" fillId="29" borderId="3" xfId="0" applyNumberFormat="1" applyFont="1" applyFill="1" applyBorder="1" applyAlignment="1">
      <alignment horizontal="center" vertical="center" wrapText="1"/>
    </xf>
    <xf numFmtId="49" fontId="6" fillId="29" borderId="3" xfId="0" applyNumberFormat="1" applyFont="1" applyFill="1" applyBorder="1" applyAlignment="1">
      <alignment horizontal="center" vertical="center" wrapText="1"/>
    </xf>
    <xf numFmtId="170" fontId="5" fillId="29" borderId="0" xfId="0" applyNumberFormat="1" applyFont="1" applyFill="1" applyBorder="1" applyAlignment="1">
      <alignment horizontal="left" vertical="center" wrapText="1"/>
    </xf>
    <xf numFmtId="49" fontId="6" fillId="29" borderId="15" xfId="0" applyNumberFormat="1" applyFont="1" applyFill="1" applyBorder="1" applyAlignment="1">
      <alignment horizontal="center" vertical="center" wrapText="1"/>
    </xf>
    <xf numFmtId="49" fontId="6" fillId="29" borderId="16" xfId="0" applyNumberFormat="1" applyFont="1" applyFill="1" applyBorder="1" applyAlignment="1">
      <alignment horizontal="center" vertical="center" wrapText="1"/>
    </xf>
    <xf numFmtId="49" fontId="4" fillId="29" borderId="15" xfId="0" applyNumberFormat="1" applyFont="1" applyFill="1" applyBorder="1" applyAlignment="1">
      <alignment horizontal="left" vertical="center" wrapText="1"/>
    </xf>
    <xf numFmtId="49" fontId="4" fillId="29" borderId="16" xfId="0" applyNumberFormat="1" applyFont="1" applyFill="1" applyBorder="1" applyAlignment="1">
      <alignment horizontal="left" vertical="center" wrapText="1"/>
    </xf>
    <xf numFmtId="49" fontId="5" fillId="29" borderId="15" xfId="0" applyNumberFormat="1" applyFont="1" applyFill="1" applyBorder="1" applyAlignment="1">
      <alignment horizontal="center" vertical="center" wrapText="1"/>
    </xf>
    <xf numFmtId="49" fontId="5" fillId="29" borderId="16" xfId="0" applyNumberFormat="1" applyFont="1" applyFill="1" applyBorder="1" applyAlignment="1">
      <alignment horizontal="center" vertical="center" wrapText="1"/>
    </xf>
    <xf numFmtId="0" fontId="6" fillId="29" borderId="15" xfId="0" applyFont="1" applyFill="1" applyBorder="1" applyAlignment="1">
      <alignment horizontal="center" vertical="center" wrapText="1"/>
    </xf>
    <xf numFmtId="0" fontId="6" fillId="29" borderId="16" xfId="0" applyFont="1" applyFill="1" applyBorder="1" applyAlignment="1">
      <alignment horizontal="center" vertical="center" wrapText="1"/>
    </xf>
    <xf numFmtId="0" fontId="4" fillId="29" borderId="15" xfId="0" applyFont="1" applyFill="1" applyBorder="1" applyAlignment="1">
      <alignment horizontal="left" vertical="center"/>
    </xf>
    <xf numFmtId="0" fontId="4" fillId="29" borderId="16" xfId="0" applyFont="1" applyFill="1" applyBorder="1" applyAlignment="1">
      <alignment horizontal="left" vertical="center"/>
    </xf>
    <xf numFmtId="49" fontId="5" fillId="29" borderId="15" xfId="0" applyNumberFormat="1" applyFont="1" applyFill="1" applyBorder="1" applyAlignment="1">
      <alignment horizontal="left" vertical="center" wrapText="1"/>
    </xf>
    <xf numFmtId="49" fontId="5" fillId="29" borderId="16" xfId="0" applyNumberFormat="1" applyFont="1" applyFill="1" applyBorder="1" applyAlignment="1">
      <alignment horizontal="left" vertical="center" wrapText="1"/>
    </xf>
    <xf numFmtId="0" fontId="4" fillId="29" borderId="3" xfId="0" applyFont="1" applyFill="1" applyBorder="1" applyAlignment="1">
      <alignment horizontal="center" vertical="center" wrapText="1"/>
    </xf>
    <xf numFmtId="0" fontId="9" fillId="29" borderId="3" xfId="0" applyFont="1" applyFill="1" applyBorder="1" applyAlignment="1">
      <alignment horizontal="center" vertical="center"/>
    </xf>
    <xf numFmtId="0" fontId="77" fillId="29" borderId="14" xfId="0" applyFont="1" applyFill="1" applyBorder="1" applyAlignment="1">
      <alignment horizontal="center" vertical="center"/>
    </xf>
    <xf numFmtId="0" fontId="77" fillId="29" borderId="19" xfId="0" applyFont="1" applyFill="1" applyBorder="1" applyAlignment="1">
      <alignment horizontal="center" vertical="center"/>
    </xf>
    <xf numFmtId="0" fontId="77" fillId="29" borderId="13" xfId="0" applyFont="1" applyFill="1" applyBorder="1" applyAlignment="1">
      <alignment horizontal="right" vertical="center"/>
    </xf>
    <xf numFmtId="0" fontId="78" fillId="29" borderId="0" xfId="0" applyFont="1" applyFill="1" applyBorder="1" applyAlignment="1" applyProtection="1">
      <alignment horizontal="center" vertical="center"/>
    </xf>
    <xf numFmtId="0" fontId="73" fillId="29"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0" xfId="0" applyFont="1" applyFill="1" applyAlignment="1">
      <alignment horizontal="center" vertical="center"/>
    </xf>
    <xf numFmtId="0" fontId="74" fillId="0" borderId="0" xfId="238" applyNumberFormat="1" applyFont="1" applyFill="1" applyBorder="1" applyAlignment="1">
      <alignment horizontal="center" vertical="center" wrapText="1"/>
    </xf>
    <xf numFmtId="0" fontId="5" fillId="0" borderId="14" xfId="238" applyNumberFormat="1" applyFont="1" applyFill="1" applyBorder="1" applyAlignment="1">
      <alignment horizontal="center" vertical="center" wrapText="1"/>
    </xf>
    <xf numFmtId="0" fontId="5" fillId="0" borderId="19" xfId="238"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3" fontId="77" fillId="29" borderId="15" xfId="0" applyNumberFormat="1" applyFont="1" applyFill="1" applyBorder="1" applyAlignment="1">
      <alignment horizontal="center" vertical="center" wrapText="1"/>
    </xf>
    <xf numFmtId="3" fontId="77" fillId="29" borderId="16" xfId="0" applyNumberFormat="1" applyFont="1" applyFill="1" applyBorder="1" applyAlignment="1">
      <alignment horizontal="center" vertical="center" wrapText="1"/>
    </xf>
    <xf numFmtId="3" fontId="77" fillId="30" borderId="15" xfId="0" applyNumberFormat="1" applyFont="1" applyFill="1" applyBorder="1" applyAlignment="1">
      <alignment horizontal="center" vertical="center" wrapText="1"/>
    </xf>
    <xf numFmtId="3" fontId="77" fillId="30" borderId="16" xfId="0" applyNumberFormat="1" applyFont="1" applyFill="1" applyBorder="1" applyAlignment="1">
      <alignment horizontal="center" vertical="center" wrapText="1"/>
    </xf>
    <xf numFmtId="3" fontId="5" fillId="29" borderId="15" xfId="0" applyNumberFormat="1" applyFont="1" applyFill="1" applyBorder="1" applyAlignment="1" applyProtection="1">
      <alignment horizontal="center" vertical="center" wrapText="1"/>
    </xf>
    <xf numFmtId="3" fontId="5" fillId="29" borderId="16" xfId="0" applyNumberFormat="1" applyFont="1" applyFill="1" applyBorder="1" applyAlignment="1" applyProtection="1">
      <alignment horizontal="center" vertical="center" wrapText="1"/>
    </xf>
    <xf numFmtId="3" fontId="77" fillId="29" borderId="15" xfId="0" applyNumberFormat="1" applyFont="1" applyFill="1" applyBorder="1" applyAlignment="1">
      <alignment horizontal="center" vertical="center"/>
    </xf>
    <xf numFmtId="3" fontId="0" fillId="29" borderId="16" xfId="0" applyNumberFormat="1" applyFill="1" applyBorder="1" applyAlignment="1">
      <alignment horizontal="center" vertical="center"/>
    </xf>
    <xf numFmtId="170" fontId="5" fillId="29" borderId="15" xfId="0" applyNumberFormat="1" applyFont="1" applyFill="1" applyBorder="1" applyAlignment="1" applyProtection="1">
      <alignment horizontal="center" vertical="center" wrapText="1"/>
    </xf>
    <xf numFmtId="170" fontId="5" fillId="29" borderId="16" xfId="0" applyNumberFormat="1" applyFont="1" applyFill="1" applyBorder="1" applyAlignment="1" applyProtection="1">
      <alignment horizontal="center" vertical="center" wrapText="1"/>
    </xf>
    <xf numFmtId="0" fontId="5" fillId="29" borderId="15" xfId="0" applyFont="1" applyFill="1" applyBorder="1" applyAlignment="1" applyProtection="1">
      <alignment horizontal="center" vertical="center" wrapText="1"/>
    </xf>
    <xf numFmtId="0" fontId="0" fillId="29" borderId="17" xfId="0" applyFill="1" applyBorder="1" applyAlignment="1">
      <alignment horizontal="center" vertical="center" wrapText="1"/>
    </xf>
    <xf numFmtId="0" fontId="0" fillId="29" borderId="16" xfId="0" applyFill="1" applyBorder="1" applyAlignment="1">
      <alignment horizontal="center" vertical="center" wrapText="1"/>
    </xf>
    <xf numFmtId="3" fontId="5" fillId="29" borderId="17" xfId="0" applyNumberFormat="1" applyFont="1" applyFill="1" applyBorder="1" applyAlignment="1" applyProtection="1">
      <alignment horizontal="center" vertical="center" wrapText="1"/>
    </xf>
    <xf numFmtId="3" fontId="77" fillId="29" borderId="16" xfId="0" applyNumberFormat="1" applyFont="1" applyFill="1" applyBorder="1" applyAlignment="1">
      <alignment horizontal="center" vertical="center"/>
    </xf>
    <xf numFmtId="0" fontId="5" fillId="29" borderId="17" xfId="0" applyFont="1" applyFill="1" applyBorder="1" applyAlignment="1" applyProtection="1">
      <alignment horizontal="center" vertical="center" wrapText="1"/>
    </xf>
    <xf numFmtId="0" fontId="5" fillId="29" borderId="16" xfId="0" applyFont="1" applyFill="1" applyBorder="1" applyAlignment="1" applyProtection="1">
      <alignment horizontal="center" vertical="center" wrapText="1"/>
    </xf>
    <xf numFmtId="0" fontId="5" fillId="29" borderId="15" xfId="0" applyFont="1" applyFill="1" applyBorder="1" applyAlignment="1" applyProtection="1">
      <alignment horizontal="left" vertical="center" wrapText="1"/>
    </xf>
    <xf numFmtId="0" fontId="5" fillId="29" borderId="17" xfId="0" applyFont="1" applyFill="1" applyBorder="1" applyAlignment="1" applyProtection="1">
      <alignment horizontal="left" vertical="center" wrapText="1"/>
    </xf>
    <xf numFmtId="0" fontId="5" fillId="29" borderId="16" xfId="0" applyFont="1" applyFill="1" applyBorder="1" applyAlignment="1" applyProtection="1">
      <alignment horizontal="left" vertical="center" wrapText="1"/>
    </xf>
    <xf numFmtId="16" fontId="5" fillId="29" borderId="15" xfId="0" applyNumberFormat="1" applyFont="1" applyFill="1" applyBorder="1" applyAlignment="1" applyProtection="1">
      <alignment horizontal="center" vertical="center" wrapText="1"/>
    </xf>
    <xf numFmtId="3" fontId="77" fillId="29" borderId="15" xfId="0" applyNumberFormat="1" applyFont="1" applyFill="1" applyBorder="1" applyAlignment="1">
      <alignment horizontal="right" vertical="center" wrapText="1"/>
    </xf>
    <xf numFmtId="3" fontId="77" fillId="29" borderId="17" xfId="0" applyNumberFormat="1" applyFont="1" applyFill="1" applyBorder="1" applyAlignment="1">
      <alignment horizontal="right" vertical="center" wrapText="1"/>
    </xf>
    <xf numFmtId="3" fontId="77" fillId="29" borderId="16" xfId="0" applyNumberFormat="1" applyFont="1" applyFill="1" applyBorder="1" applyAlignment="1">
      <alignment horizontal="right" vertical="center" wrapText="1"/>
    </xf>
    <xf numFmtId="3" fontId="73" fillId="29" borderId="15" xfId="0" applyNumberFormat="1" applyFont="1" applyFill="1" applyBorder="1" applyAlignment="1">
      <alignment horizontal="right" vertical="center" wrapText="1"/>
    </xf>
    <xf numFmtId="3" fontId="73" fillId="29" borderId="17" xfId="0" applyNumberFormat="1" applyFont="1" applyFill="1" applyBorder="1" applyAlignment="1">
      <alignment horizontal="right" vertical="center" wrapText="1"/>
    </xf>
    <xf numFmtId="3" fontId="73" fillId="29" borderId="16" xfId="0" applyNumberFormat="1" applyFont="1" applyFill="1" applyBorder="1" applyAlignment="1">
      <alignment horizontal="right" vertical="center" wrapText="1"/>
    </xf>
    <xf numFmtId="0" fontId="77" fillId="29" borderId="26" xfId="0" applyFont="1" applyFill="1" applyBorder="1" applyAlignment="1">
      <alignment horizontal="center" vertical="center" wrapText="1"/>
    </xf>
    <xf numFmtId="0" fontId="77" fillId="29" borderId="18" xfId="0" applyFont="1" applyFill="1" applyBorder="1" applyAlignment="1">
      <alignment horizontal="center" vertical="center" wrapText="1"/>
    </xf>
    <xf numFmtId="0" fontId="77" fillId="29" borderId="27" xfId="0" applyFont="1" applyFill="1" applyBorder="1" applyAlignment="1">
      <alignment horizontal="center" vertical="center" wrapText="1"/>
    </xf>
    <xf numFmtId="0" fontId="77" fillId="29" borderId="28" xfId="0" applyFont="1" applyFill="1" applyBorder="1" applyAlignment="1">
      <alignment horizontal="center" vertical="center" wrapText="1"/>
    </xf>
    <xf numFmtId="0" fontId="77" fillId="29" borderId="13" xfId="0" applyFont="1" applyFill="1" applyBorder="1" applyAlignment="1">
      <alignment horizontal="center" vertical="center" wrapText="1"/>
    </xf>
    <xf numFmtId="0" fontId="77" fillId="29" borderId="29" xfId="0" applyFont="1" applyFill="1" applyBorder="1" applyAlignment="1">
      <alignment horizontal="center" vertical="center" wrapText="1"/>
    </xf>
    <xf numFmtId="0" fontId="73" fillId="29" borderId="15" xfId="0" applyFont="1" applyFill="1" applyBorder="1" applyAlignment="1">
      <alignment horizontal="left" vertical="center"/>
    </xf>
    <xf numFmtId="0" fontId="73" fillId="29" borderId="17" xfId="0" applyFont="1" applyFill="1" applyBorder="1" applyAlignment="1">
      <alignment horizontal="left" vertical="center"/>
    </xf>
    <xf numFmtId="0" fontId="73" fillId="29" borderId="16" xfId="0" applyFont="1" applyFill="1" applyBorder="1" applyAlignment="1">
      <alignment horizontal="left" vertical="center"/>
    </xf>
    <xf numFmtId="0" fontId="5" fillId="29" borderId="15" xfId="0" applyFont="1" applyFill="1" applyBorder="1" applyAlignment="1">
      <alignment horizontal="center" vertical="center" wrapText="1"/>
    </xf>
    <xf numFmtId="0" fontId="5" fillId="29" borderId="17" xfId="0" applyFont="1" applyFill="1" applyBorder="1" applyAlignment="1">
      <alignment horizontal="center" vertical="center" wrapText="1"/>
    </xf>
    <xf numFmtId="0" fontId="5" fillId="29" borderId="16" xfId="0" applyFont="1" applyFill="1" applyBorder="1" applyAlignment="1">
      <alignment horizontal="center" vertical="center" wrapText="1"/>
    </xf>
    <xf numFmtId="178" fontId="77" fillId="29" borderId="15" xfId="207" applyNumberFormat="1" applyFont="1" applyFill="1" applyBorder="1" applyAlignment="1">
      <alignment horizontal="right" vertical="center" wrapText="1"/>
    </xf>
    <xf numFmtId="178" fontId="77" fillId="29" borderId="16" xfId="207" applyNumberFormat="1" applyFont="1" applyFill="1" applyBorder="1" applyAlignment="1">
      <alignment horizontal="right" vertical="center" wrapText="1"/>
    </xf>
    <xf numFmtId="177" fontId="73" fillId="29" borderId="3" xfId="0" applyNumberFormat="1" applyFont="1" applyFill="1" applyBorder="1" applyAlignment="1">
      <alignment horizontal="center" vertical="center" wrapText="1"/>
    </xf>
    <xf numFmtId="177" fontId="77" fillId="29" borderId="3" xfId="0" applyNumberFormat="1" applyFont="1" applyFill="1" applyBorder="1" applyAlignment="1">
      <alignment horizontal="center" vertical="center" wrapText="1"/>
    </xf>
    <xf numFmtId="3" fontId="77" fillId="29" borderId="15" xfId="0" applyNumberFormat="1" applyFont="1" applyFill="1" applyBorder="1" applyAlignment="1">
      <alignment vertical="center" wrapText="1"/>
    </xf>
    <xf numFmtId="3" fontId="77" fillId="29" borderId="17" xfId="0" applyNumberFormat="1" applyFont="1" applyFill="1" applyBorder="1" applyAlignment="1">
      <alignment vertical="center" wrapText="1"/>
    </xf>
    <xf numFmtId="3" fontId="77" fillId="29" borderId="16" xfId="0" applyNumberFormat="1" applyFont="1" applyFill="1" applyBorder="1" applyAlignment="1">
      <alignment vertical="center" wrapText="1"/>
    </xf>
    <xf numFmtId="178" fontId="73" fillId="29" borderId="15" xfId="207" applyNumberFormat="1" applyFont="1" applyFill="1" applyBorder="1" applyAlignment="1">
      <alignment horizontal="right" vertical="center" wrapText="1"/>
    </xf>
    <xf numFmtId="178" fontId="73" fillId="29" borderId="16" xfId="207" applyNumberFormat="1" applyFont="1" applyFill="1" applyBorder="1" applyAlignment="1">
      <alignment horizontal="right" vertical="center" wrapText="1"/>
    </xf>
    <xf numFmtId="0" fontId="74" fillId="29" borderId="0" xfId="0" applyFont="1" applyFill="1" applyBorder="1" applyAlignment="1">
      <alignment vertical="center"/>
    </xf>
    <xf numFmtId="3" fontId="73" fillId="29" borderId="15" xfId="0" applyNumberFormat="1" applyFont="1" applyFill="1" applyBorder="1" applyAlignment="1">
      <alignment vertical="center" wrapText="1"/>
    </xf>
    <xf numFmtId="3" fontId="73" fillId="29" borderId="17" xfId="0" applyNumberFormat="1" applyFont="1" applyFill="1" applyBorder="1" applyAlignment="1">
      <alignment vertical="center" wrapText="1"/>
    </xf>
    <xf numFmtId="3" fontId="73" fillId="29" borderId="16" xfId="0" applyNumberFormat="1" applyFont="1" applyFill="1" applyBorder="1" applyAlignment="1">
      <alignment vertical="center" wrapText="1"/>
    </xf>
    <xf numFmtId="3" fontId="73" fillId="29" borderId="15" xfId="0" applyNumberFormat="1" applyFont="1" applyFill="1" applyBorder="1" applyAlignment="1">
      <alignment horizontal="center" vertical="center" wrapText="1"/>
    </xf>
    <xf numFmtId="3" fontId="73" fillId="29" borderId="16" xfId="0" applyNumberFormat="1" applyFont="1" applyFill="1" applyBorder="1" applyAlignment="1">
      <alignment horizontal="center" vertical="center" wrapText="1"/>
    </xf>
    <xf numFmtId="3" fontId="73" fillId="0" borderId="15" xfId="0" applyNumberFormat="1" applyFont="1" applyFill="1" applyBorder="1" applyAlignment="1">
      <alignment horizontal="center" vertical="center" wrapText="1"/>
    </xf>
    <xf numFmtId="3" fontId="73" fillId="0" borderId="16" xfId="0" applyNumberFormat="1" applyFont="1" applyFill="1" applyBorder="1" applyAlignment="1">
      <alignment horizontal="center" vertical="center" wrapText="1"/>
    </xf>
    <xf numFmtId="0" fontId="73" fillId="29" borderId="3" xfId="0" applyNumberFormat="1" applyFont="1" applyFill="1" applyBorder="1" applyAlignment="1">
      <alignment horizontal="center" vertical="center" wrapText="1"/>
    </xf>
    <xf numFmtId="0" fontId="77" fillId="29" borderId="15" xfId="0" applyFont="1" applyFill="1" applyBorder="1" applyAlignment="1">
      <alignment horizontal="center" vertical="center" wrapText="1"/>
    </xf>
    <xf numFmtId="0" fontId="77" fillId="29" borderId="16" xfId="0" applyFont="1" applyFill="1" applyBorder="1" applyAlignment="1">
      <alignment horizontal="center" vertical="center" wrapText="1"/>
    </xf>
    <xf numFmtId="0" fontId="77" fillId="29" borderId="15" xfId="0" applyFont="1" applyFill="1" applyBorder="1" applyAlignment="1">
      <alignment horizontal="center" vertical="center"/>
    </xf>
    <xf numFmtId="0" fontId="77" fillId="29" borderId="16" xfId="0" applyFont="1" applyFill="1" applyBorder="1" applyAlignment="1">
      <alignment horizontal="center" vertical="center"/>
    </xf>
    <xf numFmtId="0" fontId="5" fillId="29" borderId="3" xfId="0" applyFont="1" applyFill="1" applyBorder="1" applyAlignment="1" applyProtection="1">
      <alignment horizontal="left" vertical="center" wrapText="1"/>
    </xf>
    <xf numFmtId="0" fontId="5" fillId="30" borderId="15" xfId="0" applyFont="1" applyFill="1" applyBorder="1" applyAlignment="1" applyProtection="1">
      <alignment horizontal="left" vertical="center" wrapText="1"/>
    </xf>
    <xf numFmtId="0" fontId="5" fillId="30" borderId="17" xfId="0" applyFont="1" applyFill="1" applyBorder="1" applyAlignment="1" applyProtection="1">
      <alignment horizontal="left" vertical="center" wrapText="1"/>
    </xf>
    <xf numFmtId="0" fontId="5" fillId="30" borderId="16" xfId="0" applyFont="1" applyFill="1" applyBorder="1" applyAlignment="1" applyProtection="1">
      <alignment horizontal="left" vertical="center" wrapText="1"/>
    </xf>
    <xf numFmtId="0" fontId="5" fillId="30" borderId="3" xfId="0" applyFont="1" applyFill="1" applyBorder="1" applyAlignment="1" applyProtection="1">
      <alignment horizontal="left" vertical="center" wrapText="1"/>
    </xf>
    <xf numFmtId="0" fontId="77" fillId="29" borderId="17" xfId="0" applyFont="1" applyFill="1" applyBorder="1" applyAlignment="1">
      <alignment horizontal="center" vertical="center" wrapText="1"/>
    </xf>
    <xf numFmtId="0" fontId="77" fillId="29" borderId="17" xfId="0" applyFont="1" applyFill="1" applyBorder="1" applyAlignment="1">
      <alignment horizontal="center" vertical="center"/>
    </xf>
    <xf numFmtId="3" fontId="73" fillId="29" borderId="3" xfId="0" applyNumberFormat="1" applyFont="1" applyFill="1" applyBorder="1" applyAlignment="1">
      <alignment horizontal="center" vertical="center" wrapText="1"/>
    </xf>
    <xf numFmtId="0" fontId="73" fillId="29" borderId="3" xfId="0" applyFont="1" applyFill="1" applyBorder="1" applyAlignment="1">
      <alignment horizontal="center" vertical="center"/>
    </xf>
    <xf numFmtId="0" fontId="73" fillId="29" borderId="0" xfId="0" applyFont="1" applyFill="1" applyAlignment="1">
      <alignment horizontal="center" vertical="center"/>
    </xf>
    <xf numFmtId="0" fontId="73" fillId="29" borderId="0" xfId="0" applyFont="1" applyFill="1" applyAlignment="1">
      <alignment horizontal="center" vertical="center" wrapText="1"/>
    </xf>
    <xf numFmtId="177" fontId="77" fillId="29" borderId="15" xfId="0" applyNumberFormat="1" applyFont="1" applyFill="1" applyBorder="1" applyAlignment="1">
      <alignment horizontal="center" vertical="center" wrapText="1"/>
    </xf>
    <xf numFmtId="177" fontId="77" fillId="29" borderId="17" xfId="0" applyNumberFormat="1" applyFont="1" applyFill="1" applyBorder="1" applyAlignment="1">
      <alignment horizontal="center" vertical="center" wrapText="1"/>
    </xf>
    <xf numFmtId="177" fontId="77" fillId="29" borderId="16" xfId="0" applyNumberFormat="1" applyFont="1" applyFill="1" applyBorder="1" applyAlignment="1">
      <alignment horizontal="center" vertical="center" wrapText="1"/>
    </xf>
    <xf numFmtId="0" fontId="5" fillId="29" borderId="0" xfId="0" applyFont="1" applyFill="1" applyAlignment="1">
      <alignment vertical="center"/>
    </xf>
    <xf numFmtId="177" fontId="73" fillId="29" borderId="15" xfId="0" applyNumberFormat="1" applyFont="1" applyFill="1" applyBorder="1" applyAlignment="1">
      <alignment horizontal="center" vertical="center" wrapText="1"/>
    </xf>
    <xf numFmtId="177" fontId="73" fillId="29" borderId="17" xfId="0" applyNumberFormat="1" applyFont="1" applyFill="1" applyBorder="1" applyAlignment="1">
      <alignment horizontal="center" vertical="center" wrapText="1"/>
    </xf>
    <xf numFmtId="177" fontId="73" fillId="29" borderId="16" xfId="0" applyNumberFormat="1" applyFont="1" applyFill="1" applyBorder="1" applyAlignment="1">
      <alignment horizontal="center" vertical="center" wrapText="1"/>
    </xf>
    <xf numFmtId="0" fontId="77" fillId="29" borderId="3" xfId="0" applyFont="1" applyFill="1" applyBorder="1" applyAlignment="1">
      <alignment horizontal="left" vertical="center" wrapText="1"/>
    </xf>
    <xf numFmtId="0" fontId="0" fillId="29" borderId="0" xfId="0" applyFill="1" applyAlignment="1">
      <alignment horizontal="center" vertical="center"/>
    </xf>
    <xf numFmtId="0" fontId="77" fillId="29" borderId="0" xfId="0" applyFont="1" applyFill="1" applyBorder="1" applyAlignment="1">
      <alignment horizontal="justify" vertical="center" wrapText="1" shrinkToFit="1"/>
    </xf>
    <xf numFmtId="178" fontId="84" fillId="29" borderId="3" xfId="0" applyNumberFormat="1" applyFont="1" applyFill="1" applyBorder="1" applyAlignment="1">
      <alignment horizontal="center" vertical="center" wrapText="1"/>
    </xf>
    <xf numFmtId="3" fontId="84" fillId="29" borderId="3" xfId="0" applyNumberFormat="1" applyFont="1" applyFill="1" applyBorder="1" applyAlignment="1">
      <alignment horizontal="left" vertical="center" wrapText="1"/>
    </xf>
    <xf numFmtId="3" fontId="84" fillId="29" borderId="3" xfId="0" applyNumberFormat="1" applyFont="1" applyFill="1" applyBorder="1" applyAlignment="1">
      <alignment horizontal="center" vertical="center" wrapText="1"/>
    </xf>
    <xf numFmtId="0" fontId="100" fillId="29" borderId="0" xfId="0" applyFont="1" applyFill="1" applyAlignment="1">
      <alignment vertical="center" wrapText="1"/>
    </xf>
    <xf numFmtId="0" fontId="101" fillId="29" borderId="0" xfId="0" applyFont="1" applyFill="1" applyAlignment="1">
      <alignment vertical="center" wrapText="1"/>
    </xf>
    <xf numFmtId="0" fontId="99" fillId="29" borderId="0" xfId="0" applyFont="1" applyFill="1" applyBorder="1" applyAlignment="1">
      <alignment horizontal="center" vertical="center"/>
    </xf>
    <xf numFmtId="169" fontId="84" fillId="29" borderId="0" xfId="0" applyNumberFormat="1" applyFont="1" applyFill="1" applyBorder="1" applyAlignment="1">
      <alignment horizontal="center" vertical="center"/>
    </xf>
    <xf numFmtId="0" fontId="84" fillId="29" borderId="13" xfId="0" applyFont="1" applyFill="1" applyBorder="1" applyAlignment="1">
      <alignment horizontal="center" vertical="center"/>
    </xf>
    <xf numFmtId="0" fontId="72" fillId="29" borderId="0" xfId="0" applyFont="1" applyFill="1" applyAlignment="1">
      <alignment horizontal="center" vertical="center"/>
    </xf>
    <xf numFmtId="0" fontId="84" fillId="29" borderId="15" xfId="0" applyFont="1" applyFill="1" applyBorder="1" applyAlignment="1">
      <alignment horizontal="left"/>
    </xf>
    <xf numFmtId="0" fontId="84" fillId="29" borderId="17" xfId="0" applyFont="1" applyFill="1" applyBorder="1" applyAlignment="1">
      <alignment horizontal="left"/>
    </xf>
    <xf numFmtId="0" fontId="84" fillId="29" borderId="16" xfId="0" applyFont="1" applyFill="1" applyBorder="1" applyAlignment="1">
      <alignment horizontal="left"/>
    </xf>
    <xf numFmtId="0" fontId="85" fillId="29" borderId="3" xfId="0" applyFont="1" applyFill="1" applyBorder="1" applyAlignment="1">
      <alignment horizontal="center" vertical="center" wrapText="1"/>
    </xf>
    <xf numFmtId="2" fontId="85" fillId="29" borderId="15" xfId="0" applyNumberFormat="1" applyFont="1" applyFill="1" applyBorder="1" applyAlignment="1">
      <alignment horizontal="center" vertical="center" wrapText="1"/>
    </xf>
    <xf numFmtId="2" fontId="85" fillId="29" borderId="16" xfId="0" applyNumberFormat="1" applyFont="1" applyFill="1" applyBorder="1" applyAlignment="1">
      <alignment horizontal="center" vertical="center" wrapText="1"/>
    </xf>
    <xf numFmtId="0" fontId="85" fillId="29" borderId="3" xfId="0" applyNumberFormat="1" applyFont="1" applyFill="1" applyBorder="1" applyAlignment="1">
      <alignment horizontal="center" vertical="center" wrapText="1"/>
    </xf>
    <xf numFmtId="178" fontId="85" fillId="29" borderId="3" xfId="0" applyNumberFormat="1" applyFont="1" applyFill="1" applyBorder="1" applyAlignment="1">
      <alignment horizontal="center" vertical="center" wrapText="1"/>
    </xf>
    <xf numFmtId="178" fontId="85" fillId="29" borderId="15" xfId="0" applyNumberFormat="1" applyFont="1" applyFill="1" applyBorder="1" applyAlignment="1">
      <alignment horizontal="center" vertical="center" wrapText="1"/>
    </xf>
    <xf numFmtId="178" fontId="85" fillId="29" borderId="16" xfId="0" applyNumberFormat="1" applyFont="1" applyFill="1" applyBorder="1" applyAlignment="1">
      <alignment horizontal="center" vertical="center" wrapText="1"/>
    </xf>
    <xf numFmtId="3" fontId="85" fillId="29" borderId="3" xfId="0" applyNumberFormat="1" applyFont="1" applyFill="1" applyBorder="1" applyAlignment="1">
      <alignment horizontal="center" vertical="center" wrapText="1"/>
    </xf>
    <xf numFmtId="0" fontId="85" fillId="29" borderId="15" xfId="0" applyFont="1" applyFill="1" applyBorder="1" applyAlignment="1">
      <alignment horizontal="center" vertical="center" wrapText="1"/>
    </xf>
    <xf numFmtId="0" fontId="85" fillId="29" borderId="16" xfId="0" applyFont="1" applyFill="1" applyBorder="1" applyAlignment="1">
      <alignment horizontal="center" vertical="center" wrapText="1"/>
    </xf>
    <xf numFmtId="0" fontId="85" fillId="29" borderId="3" xfId="0" applyFont="1" applyFill="1" applyBorder="1" applyAlignment="1">
      <alignment horizontal="center" vertical="center"/>
    </xf>
    <xf numFmtId="0" fontId="85" fillId="29" borderId="15" xfId="0" applyNumberFormat="1" applyFont="1" applyFill="1" applyBorder="1" applyAlignment="1">
      <alignment horizontal="left" vertical="center" wrapText="1" shrinkToFit="1"/>
    </xf>
    <xf numFmtId="0" fontId="85" fillId="29" borderId="17" xfId="0" applyNumberFormat="1" applyFont="1" applyFill="1" applyBorder="1" applyAlignment="1">
      <alignment horizontal="left" vertical="center" wrapText="1" shrinkToFit="1"/>
    </xf>
    <xf numFmtId="0" fontId="85" fillId="29" borderId="16" xfId="0" applyNumberFormat="1" applyFont="1" applyFill="1" applyBorder="1" applyAlignment="1">
      <alignment horizontal="left" vertical="center" wrapText="1" shrinkToFit="1"/>
    </xf>
    <xf numFmtId="0" fontId="85" fillId="29" borderId="0" xfId="0" applyFont="1" applyFill="1" applyAlignment="1">
      <alignment horizontal="right" vertical="center"/>
    </xf>
    <xf numFmtId="0" fontId="85" fillId="29" borderId="26" xfId="0" applyFont="1" applyFill="1" applyBorder="1" applyAlignment="1">
      <alignment horizontal="center" vertical="center" wrapText="1"/>
    </xf>
    <xf numFmtId="0" fontId="85" fillId="29" borderId="27" xfId="0" applyFont="1" applyFill="1" applyBorder="1" applyAlignment="1">
      <alignment horizontal="center" vertical="center" wrapText="1"/>
    </xf>
    <xf numFmtId="0" fontId="85" fillId="29" borderId="30" xfId="0" applyFont="1" applyFill="1" applyBorder="1" applyAlignment="1">
      <alignment horizontal="center" vertical="center" wrapText="1"/>
    </xf>
    <xf numFmtId="0" fontId="85" fillId="29" borderId="31" xfId="0" applyFont="1" applyFill="1" applyBorder="1" applyAlignment="1">
      <alignment horizontal="center" vertical="center" wrapText="1"/>
    </xf>
    <xf numFmtId="0" fontId="85" fillId="29" borderId="28" xfId="0" applyFont="1" applyFill="1" applyBorder="1" applyAlignment="1">
      <alignment horizontal="center" vertical="center" wrapText="1"/>
    </xf>
    <xf numFmtId="0" fontId="85" fillId="29" borderId="29" xfId="0" applyFont="1" applyFill="1" applyBorder="1" applyAlignment="1">
      <alignment horizontal="center" vertical="center" wrapText="1"/>
    </xf>
    <xf numFmtId="49" fontId="77" fillId="29" borderId="15" xfId="0" applyNumberFormat="1" applyFont="1" applyFill="1" applyBorder="1" applyAlignment="1" applyProtection="1">
      <alignment horizontal="left" vertical="center" wrapText="1"/>
    </xf>
    <xf numFmtId="49" fontId="77" fillId="29" borderId="17" xfId="0" applyNumberFormat="1" applyFont="1" applyFill="1" applyBorder="1" applyAlignment="1" applyProtection="1">
      <alignment horizontal="left" vertical="center" wrapText="1"/>
    </xf>
    <xf numFmtId="49" fontId="77" fillId="29" borderId="16" xfId="0" applyNumberFormat="1" applyFont="1" applyFill="1" applyBorder="1" applyAlignment="1" applyProtection="1">
      <alignment horizontal="left" vertical="center" wrapText="1"/>
    </xf>
    <xf numFmtId="49" fontId="77" fillId="29" borderId="15" xfId="0" applyNumberFormat="1" applyFont="1" applyFill="1" applyBorder="1" applyAlignment="1">
      <alignment horizontal="left" vertical="center" wrapText="1"/>
    </xf>
    <xf numFmtId="49" fontId="77" fillId="29" borderId="17" xfId="0" applyNumberFormat="1" applyFont="1" applyFill="1" applyBorder="1" applyAlignment="1">
      <alignment horizontal="left" vertical="center" wrapText="1"/>
    </xf>
    <xf numFmtId="49" fontId="77" fillId="29" borderId="16" xfId="0" applyNumberFormat="1" applyFont="1" applyFill="1" applyBorder="1" applyAlignment="1">
      <alignment horizontal="left" vertical="center" wrapText="1"/>
    </xf>
    <xf numFmtId="49" fontId="96" fillId="29" borderId="15" xfId="0" applyNumberFormat="1" applyFont="1" applyFill="1" applyBorder="1" applyAlignment="1">
      <alignment horizontal="left" vertical="center" wrapText="1"/>
    </xf>
    <xf numFmtId="49" fontId="96" fillId="29" borderId="17" xfId="0" applyNumberFormat="1" applyFont="1" applyFill="1" applyBorder="1" applyAlignment="1">
      <alignment horizontal="left" vertical="center" wrapText="1"/>
    </xf>
    <xf numFmtId="49" fontId="96" fillId="29" borderId="16" xfId="0" applyNumberFormat="1" applyFont="1" applyFill="1" applyBorder="1" applyAlignment="1">
      <alignment horizontal="left" vertical="center" wrapText="1"/>
    </xf>
    <xf numFmtId="0" fontId="84" fillId="29" borderId="15" xfId="0" applyNumberFormat="1" applyFont="1" applyFill="1" applyBorder="1" applyAlignment="1">
      <alignment horizontal="left" vertical="center" wrapText="1" shrinkToFit="1"/>
    </xf>
    <xf numFmtId="0" fontId="84" fillId="29" borderId="17" xfId="0" applyNumberFormat="1" applyFont="1" applyFill="1" applyBorder="1" applyAlignment="1">
      <alignment horizontal="left" vertical="center" wrapText="1" shrinkToFit="1"/>
    </xf>
    <xf numFmtId="0" fontId="84" fillId="29" borderId="16" xfId="0" applyNumberFormat="1" applyFont="1" applyFill="1" applyBorder="1" applyAlignment="1">
      <alignment horizontal="left" vertical="center" wrapText="1" shrinkToFit="1"/>
    </xf>
    <xf numFmtId="49" fontId="73" fillId="29" borderId="15" xfId="0" applyNumberFormat="1" applyFont="1" applyFill="1" applyBorder="1" applyAlignment="1" applyProtection="1">
      <alignment horizontal="left" vertical="center" wrapText="1"/>
    </xf>
    <xf numFmtId="49" fontId="73" fillId="29" borderId="17" xfId="0" applyNumberFormat="1" applyFont="1" applyFill="1" applyBorder="1" applyAlignment="1" applyProtection="1">
      <alignment horizontal="left" vertical="center" wrapText="1"/>
    </xf>
    <xf numFmtId="49" fontId="73" fillId="29" borderId="16" xfId="0" applyNumberFormat="1" applyFont="1" applyFill="1" applyBorder="1" applyAlignment="1" applyProtection="1">
      <alignment horizontal="left" vertical="center" wrapText="1"/>
    </xf>
    <xf numFmtId="2" fontId="85" fillId="29" borderId="14" xfId="0" applyNumberFormat="1" applyFont="1" applyFill="1" applyBorder="1" applyAlignment="1">
      <alignment horizontal="center" vertical="center" wrapText="1"/>
    </xf>
    <xf numFmtId="2" fontId="85" fillId="29" borderId="19" xfId="0" applyNumberFormat="1" applyFont="1" applyFill="1" applyBorder="1" applyAlignment="1">
      <alignment horizontal="center" vertical="center" wrapText="1"/>
    </xf>
    <xf numFmtId="178" fontId="81" fillId="29" borderId="15" xfId="0" applyNumberFormat="1" applyFont="1" applyFill="1" applyBorder="1" applyAlignment="1">
      <alignment horizontal="center" vertical="center" wrapText="1"/>
    </xf>
    <xf numFmtId="178" fontId="81" fillId="29" borderId="17" xfId="0" applyNumberFormat="1" applyFont="1" applyFill="1" applyBorder="1" applyAlignment="1">
      <alignment horizontal="center" vertical="center" wrapText="1"/>
    </xf>
    <xf numFmtId="178" fontId="81" fillId="29" borderId="16" xfId="0" applyNumberFormat="1" applyFont="1" applyFill="1" applyBorder="1" applyAlignment="1">
      <alignment horizontal="center" vertical="center" wrapText="1"/>
    </xf>
    <xf numFmtId="14" fontId="77" fillId="29" borderId="15" xfId="0" applyNumberFormat="1" applyFont="1" applyFill="1" applyBorder="1" applyAlignment="1">
      <alignment horizontal="center" vertical="center" wrapText="1"/>
    </xf>
    <xf numFmtId="0" fontId="77" fillId="29" borderId="17" xfId="0" applyNumberFormat="1" applyFont="1" applyFill="1" applyBorder="1" applyAlignment="1">
      <alignment horizontal="center" vertical="center" wrapText="1"/>
    </xf>
    <xf numFmtId="0" fontId="77" fillId="29" borderId="16" xfId="0" applyNumberFormat="1" applyFont="1" applyFill="1" applyBorder="1" applyAlignment="1">
      <alignment horizontal="center" vertical="center" wrapText="1"/>
    </xf>
    <xf numFmtId="0" fontId="77" fillId="29" borderId="15" xfId="0" applyFont="1" applyFill="1" applyBorder="1" applyAlignment="1">
      <alignment horizontal="center" vertical="center" wrapText="1" shrinkToFit="1"/>
    </xf>
    <xf numFmtId="0" fontId="77" fillId="29" borderId="16" xfId="0" applyFont="1" applyFill="1" applyBorder="1" applyAlignment="1">
      <alignment horizontal="center" vertical="center" wrapText="1" shrinkToFit="1"/>
    </xf>
    <xf numFmtId="49" fontId="86" fillId="29" borderId="15" xfId="0" applyNumberFormat="1" applyFont="1" applyFill="1" applyBorder="1" applyAlignment="1">
      <alignment horizontal="center" vertical="center" wrapText="1"/>
    </xf>
    <xf numFmtId="49" fontId="86" fillId="29" borderId="16" xfId="0" applyNumberFormat="1" applyFont="1" applyFill="1" applyBorder="1" applyAlignment="1">
      <alignment horizontal="center" vertical="center" wrapText="1"/>
    </xf>
    <xf numFmtId="173" fontId="77" fillId="29" borderId="15" xfId="0" applyNumberFormat="1" applyFont="1" applyFill="1" applyBorder="1" applyAlignment="1">
      <alignment horizontal="center" vertical="center" wrapText="1"/>
    </xf>
    <xf numFmtId="173" fontId="77" fillId="29" borderId="17" xfId="0" applyNumberFormat="1" applyFont="1" applyFill="1" applyBorder="1" applyAlignment="1">
      <alignment horizontal="center" vertical="center" wrapText="1"/>
    </xf>
    <xf numFmtId="173" fontId="77" fillId="29" borderId="16" xfId="0" applyNumberFormat="1" applyFont="1" applyFill="1" applyBorder="1" applyAlignment="1">
      <alignment horizontal="center" vertical="center" wrapText="1"/>
    </xf>
    <xf numFmtId="3" fontId="73" fillId="29" borderId="17" xfId="0" applyNumberFormat="1" applyFont="1" applyFill="1" applyBorder="1" applyAlignment="1">
      <alignment horizontal="center" vertical="center" wrapText="1"/>
    </xf>
    <xf numFmtId="3" fontId="77" fillId="29" borderId="17" xfId="0" applyNumberFormat="1" applyFont="1" applyFill="1" applyBorder="1" applyAlignment="1">
      <alignment horizontal="center" vertical="center" wrapText="1"/>
    </xf>
    <xf numFmtId="0" fontId="73" fillId="29" borderId="15" xfId="0" applyFont="1" applyFill="1" applyBorder="1" applyAlignment="1">
      <alignment horizontal="left" vertical="center" wrapText="1" shrinkToFit="1"/>
    </xf>
    <xf numFmtId="0" fontId="73" fillId="29" borderId="17" xfId="0" applyFont="1" applyFill="1" applyBorder="1" applyAlignment="1">
      <alignment horizontal="left" vertical="center" wrapText="1" shrinkToFit="1"/>
    </xf>
    <xf numFmtId="0" fontId="73" fillId="29" borderId="16" xfId="0" applyFont="1" applyFill="1" applyBorder="1" applyAlignment="1">
      <alignment horizontal="left" vertical="center" wrapText="1" shrinkToFit="1"/>
    </xf>
    <xf numFmtId="0" fontId="77" fillId="29" borderId="18" xfId="0" applyFont="1" applyFill="1" applyBorder="1" applyAlignment="1">
      <alignment horizontal="center" vertical="center"/>
    </xf>
    <xf numFmtId="0" fontId="77" fillId="29" borderId="27" xfId="0" applyFont="1" applyFill="1" applyBorder="1" applyAlignment="1">
      <alignment horizontal="center" vertical="center"/>
    </xf>
    <xf numFmtId="0" fontId="77" fillId="29" borderId="28" xfId="0" applyFont="1" applyFill="1" applyBorder="1" applyAlignment="1">
      <alignment horizontal="center" vertical="center"/>
    </xf>
    <xf numFmtId="0" fontId="77" fillId="29" borderId="13" xfId="0" applyFont="1" applyFill="1" applyBorder="1" applyAlignment="1">
      <alignment horizontal="center" vertical="center"/>
    </xf>
    <xf numFmtId="0" fontId="77" fillId="29" borderId="29" xfId="0" applyFont="1" applyFill="1" applyBorder="1" applyAlignment="1">
      <alignment horizontal="center" vertical="center"/>
    </xf>
    <xf numFmtId="49" fontId="86" fillId="30" borderId="15" xfId="0" applyNumberFormat="1" applyFont="1" applyFill="1" applyBorder="1" applyAlignment="1">
      <alignment horizontal="center" vertical="center" wrapText="1"/>
    </xf>
    <xf numFmtId="49" fontId="86" fillId="30" borderId="17" xfId="0" applyNumberFormat="1" applyFont="1" applyFill="1" applyBorder="1" applyAlignment="1">
      <alignment horizontal="center" vertical="center" wrapText="1"/>
    </xf>
    <xf numFmtId="0" fontId="85" fillId="29" borderId="13" xfId="0" applyFont="1" applyFill="1" applyBorder="1" applyAlignment="1">
      <alignment horizontal="right" vertical="center"/>
    </xf>
    <xf numFmtId="0" fontId="85" fillId="29" borderId="14" xfId="0" applyFont="1" applyFill="1" applyBorder="1" applyAlignment="1">
      <alignment horizontal="center" vertical="center" wrapText="1" shrinkToFit="1"/>
    </xf>
    <xf numFmtId="0" fontId="85" fillId="29" borderId="32" xfId="0" applyFont="1" applyFill="1" applyBorder="1" applyAlignment="1">
      <alignment horizontal="center" vertical="center" wrapText="1" shrinkToFit="1"/>
    </xf>
    <xf numFmtId="0" fontId="85" fillId="29" borderId="19" xfId="0" applyFont="1" applyFill="1" applyBorder="1" applyAlignment="1">
      <alignment horizontal="center" vertical="center" wrapText="1" shrinkToFit="1"/>
    </xf>
    <xf numFmtId="0" fontId="85" fillId="29" borderId="26" xfId="0" applyFont="1" applyFill="1" applyBorder="1" applyAlignment="1">
      <alignment horizontal="center" vertical="center" wrapText="1" shrinkToFit="1"/>
    </xf>
    <xf numFmtId="0" fontId="85" fillId="29" borderId="18" xfId="0" applyFont="1" applyFill="1" applyBorder="1" applyAlignment="1">
      <alignment horizontal="center" vertical="center" wrapText="1" shrinkToFit="1"/>
    </xf>
    <xf numFmtId="0" fontId="85" fillId="29" borderId="27" xfId="0" applyFont="1" applyFill="1" applyBorder="1" applyAlignment="1">
      <alignment horizontal="center" vertical="center" wrapText="1" shrinkToFit="1"/>
    </xf>
    <xf numFmtId="0" fontId="85" fillId="29" borderId="30" xfId="0" applyFont="1" applyFill="1" applyBorder="1" applyAlignment="1">
      <alignment horizontal="center" vertical="center" wrapText="1" shrinkToFit="1"/>
    </xf>
    <xf numFmtId="0" fontId="85" fillId="29" borderId="0" xfId="0" applyFont="1" applyFill="1" applyBorder="1" applyAlignment="1">
      <alignment horizontal="center" vertical="center" wrapText="1" shrinkToFit="1"/>
    </xf>
    <xf numFmtId="0" fontId="85" fillId="29" borderId="31" xfId="0" applyFont="1" applyFill="1" applyBorder="1" applyAlignment="1">
      <alignment horizontal="center" vertical="center" wrapText="1" shrinkToFit="1"/>
    </xf>
    <xf numFmtId="0" fontId="85" fillId="29" borderId="28" xfId="0" applyFont="1" applyFill="1" applyBorder="1" applyAlignment="1">
      <alignment horizontal="center" vertical="center" wrapText="1" shrinkToFit="1"/>
    </xf>
    <xf numFmtId="0" fontId="85" fillId="29" borderId="13" xfId="0" applyFont="1" applyFill="1" applyBorder="1" applyAlignment="1">
      <alignment horizontal="center" vertical="center" wrapText="1" shrinkToFit="1"/>
    </xf>
    <xf numFmtId="0" fontId="85" fillId="29" borderId="29" xfId="0" applyFont="1" applyFill="1" applyBorder="1" applyAlignment="1">
      <alignment horizontal="center" vertical="center" wrapText="1" shrinkToFit="1"/>
    </xf>
    <xf numFmtId="2" fontId="85" fillId="29" borderId="17" xfId="0" applyNumberFormat="1" applyFont="1" applyFill="1" applyBorder="1" applyAlignment="1">
      <alignment horizontal="center" vertical="center" wrapText="1"/>
    </xf>
    <xf numFmtId="0" fontId="77" fillId="29" borderId="30" xfId="0" applyFont="1" applyFill="1" applyBorder="1" applyAlignment="1">
      <alignment horizontal="center" vertical="center" wrapText="1"/>
    </xf>
    <xf numFmtId="0" fontId="77" fillId="29" borderId="0" xfId="0" applyFont="1" applyFill="1" applyBorder="1" applyAlignment="1">
      <alignment horizontal="center" vertical="center" wrapText="1"/>
    </xf>
    <xf numFmtId="0" fontId="77" fillId="29" borderId="31" xfId="0" applyFont="1" applyFill="1" applyBorder="1" applyAlignment="1">
      <alignment horizontal="center" vertical="center" wrapText="1"/>
    </xf>
    <xf numFmtId="49" fontId="77" fillId="30" borderId="15" xfId="0" applyNumberFormat="1" applyFont="1" applyFill="1" applyBorder="1" applyAlignment="1">
      <alignment horizontal="center" vertical="center" wrapText="1"/>
    </xf>
    <xf numFmtId="49" fontId="77" fillId="30" borderId="17" xfId="0" applyNumberFormat="1" applyFont="1" applyFill="1" applyBorder="1" applyAlignment="1">
      <alignment horizontal="center" vertical="center" wrapText="1"/>
    </xf>
    <xf numFmtId="49" fontId="77" fillId="30" borderId="16" xfId="0" applyNumberFormat="1" applyFont="1" applyFill="1" applyBorder="1" applyAlignment="1">
      <alignment horizontal="center" vertical="center" wrapText="1"/>
    </xf>
    <xf numFmtId="0" fontId="77" fillId="29" borderId="14" xfId="0" applyFont="1" applyFill="1" applyBorder="1" applyAlignment="1">
      <alignment horizontal="center" vertical="center" wrapText="1" shrinkToFit="1"/>
    </xf>
    <xf numFmtId="0" fontId="77" fillId="29" borderId="19" xfId="0" applyFont="1" applyFill="1" applyBorder="1" applyAlignment="1">
      <alignment horizontal="center" vertical="center" wrapText="1" shrinkToFit="1"/>
    </xf>
    <xf numFmtId="1" fontId="77" fillId="29" borderId="15" xfId="0" applyNumberFormat="1" applyFont="1" applyFill="1" applyBorder="1" applyAlignment="1">
      <alignment horizontal="center" vertical="center" wrapText="1"/>
    </xf>
    <xf numFmtId="1" fontId="77" fillId="29" borderId="17" xfId="0" applyNumberFormat="1" applyFont="1" applyFill="1" applyBorder="1" applyAlignment="1">
      <alignment horizontal="center" vertical="center" wrapText="1"/>
    </xf>
    <xf numFmtId="1" fontId="77" fillId="29" borderId="16" xfId="0" applyNumberFormat="1" applyFont="1" applyFill="1" applyBorder="1" applyAlignment="1">
      <alignment horizontal="center" vertical="center" wrapText="1"/>
    </xf>
    <xf numFmtId="0" fontId="77" fillId="29" borderId="26" xfId="0" applyFont="1" applyFill="1" applyBorder="1" applyAlignment="1">
      <alignment horizontal="center" vertical="center" wrapText="1" shrinkToFit="1"/>
    </xf>
    <xf numFmtId="0" fontId="77" fillId="29" borderId="27" xfId="0" applyFont="1" applyFill="1" applyBorder="1" applyAlignment="1">
      <alignment horizontal="center" vertical="center" wrapText="1" shrinkToFit="1"/>
    </xf>
    <xf numFmtId="0" fontId="77" fillId="29" borderId="28" xfId="0" applyFont="1" applyFill="1" applyBorder="1" applyAlignment="1">
      <alignment horizontal="center" vertical="center" wrapText="1" shrinkToFit="1"/>
    </xf>
    <xf numFmtId="0" fontId="77" fillId="29" borderId="29" xfId="0" applyFont="1" applyFill="1" applyBorder="1" applyAlignment="1">
      <alignment horizontal="center" vertical="center" wrapText="1" shrinkToFit="1"/>
    </xf>
    <xf numFmtId="173" fontId="73" fillId="29" borderId="15" xfId="0" applyNumberFormat="1" applyFont="1" applyFill="1" applyBorder="1" applyAlignment="1">
      <alignment horizontal="center" vertical="center" wrapText="1"/>
    </xf>
    <xf numFmtId="173" fontId="73" fillId="29" borderId="17" xfId="0" applyNumberFormat="1" applyFont="1" applyFill="1" applyBorder="1" applyAlignment="1">
      <alignment horizontal="center" vertical="center" wrapText="1"/>
    </xf>
    <xf numFmtId="173" fontId="73" fillId="29" borderId="16" xfId="0" applyNumberFormat="1" applyFont="1" applyFill="1" applyBorder="1" applyAlignment="1">
      <alignment horizontal="center" vertical="center" wrapText="1"/>
    </xf>
    <xf numFmtId="49" fontId="77" fillId="29" borderId="15" xfId="0" applyNumberFormat="1" applyFont="1" applyFill="1" applyBorder="1" applyAlignment="1">
      <alignment horizontal="center" vertical="center" wrapText="1"/>
    </xf>
    <xf numFmtId="49" fontId="77" fillId="29" borderId="17" xfId="0" applyNumberFormat="1" applyFont="1" applyFill="1" applyBorder="1" applyAlignment="1">
      <alignment horizontal="center" vertical="center" wrapText="1"/>
    </xf>
    <xf numFmtId="49" fontId="77" fillId="29" borderId="16" xfId="0" applyNumberFormat="1" applyFont="1" applyFill="1" applyBorder="1" applyAlignment="1">
      <alignment horizontal="center" vertical="center" wrapText="1"/>
    </xf>
    <xf numFmtId="170" fontId="77" fillId="29" borderId="15" xfId="0" applyNumberFormat="1" applyFont="1" applyFill="1" applyBorder="1" applyAlignment="1">
      <alignment horizontal="center" vertical="center" wrapText="1"/>
    </xf>
    <xf numFmtId="170" fontId="77" fillId="29" borderId="17" xfId="0" applyNumberFormat="1" applyFont="1" applyFill="1" applyBorder="1" applyAlignment="1">
      <alignment horizontal="center" vertical="center" wrapText="1"/>
    </xf>
    <xf numFmtId="170" fontId="77" fillId="29" borderId="16" xfId="0" applyNumberFormat="1" applyFont="1" applyFill="1" applyBorder="1" applyAlignment="1">
      <alignment horizontal="center" vertical="center" wrapText="1"/>
    </xf>
    <xf numFmtId="179" fontId="73" fillId="29" borderId="15" xfId="0" applyNumberFormat="1" applyFont="1" applyFill="1" applyBorder="1" applyAlignment="1">
      <alignment horizontal="center" vertical="center" wrapText="1"/>
    </xf>
    <xf numFmtId="179" fontId="73" fillId="29" borderId="17" xfId="0" applyNumberFormat="1" applyFont="1" applyFill="1" applyBorder="1" applyAlignment="1">
      <alignment horizontal="center" vertical="center" wrapText="1"/>
    </xf>
    <xf numFmtId="179" fontId="73" fillId="29" borderId="16" xfId="0" applyNumberFormat="1" applyFont="1" applyFill="1" applyBorder="1" applyAlignment="1">
      <alignment horizontal="center" vertical="center" wrapText="1"/>
    </xf>
    <xf numFmtId="179" fontId="77" fillId="29" borderId="15" xfId="0" applyNumberFormat="1" applyFont="1" applyFill="1" applyBorder="1" applyAlignment="1">
      <alignment horizontal="center" vertical="center" wrapText="1"/>
    </xf>
    <xf numFmtId="179" fontId="77" fillId="29" borderId="17" xfId="0" applyNumberFormat="1" applyFont="1" applyFill="1" applyBorder="1" applyAlignment="1">
      <alignment horizontal="center" vertical="center" wrapText="1"/>
    </xf>
    <xf numFmtId="179" fontId="77" fillId="29" borderId="16" xfId="0" applyNumberFormat="1" applyFont="1" applyFill="1" applyBorder="1" applyAlignment="1">
      <alignment horizontal="center" vertical="center" wrapText="1"/>
    </xf>
    <xf numFmtId="1" fontId="77" fillId="29" borderId="15" xfId="0" applyNumberFormat="1" applyFont="1" applyFill="1" applyBorder="1" applyAlignment="1">
      <alignment horizontal="center" vertical="center"/>
    </xf>
    <xf numFmtId="1" fontId="77" fillId="29" borderId="17" xfId="0" applyNumberFormat="1" applyFont="1" applyFill="1" applyBorder="1" applyAlignment="1">
      <alignment horizontal="center" vertical="center"/>
    </xf>
    <xf numFmtId="1" fontId="77" fillId="29" borderId="16" xfId="0" applyNumberFormat="1" applyFont="1" applyFill="1" applyBorder="1" applyAlignment="1">
      <alignment horizontal="center" vertical="center"/>
    </xf>
    <xf numFmtId="49" fontId="86" fillId="29" borderId="17" xfId="0" applyNumberFormat="1" applyFont="1" applyFill="1" applyBorder="1" applyAlignment="1">
      <alignment horizontal="center" vertical="center" wrapText="1"/>
    </xf>
    <xf numFmtId="3" fontId="77" fillId="30" borderId="17" xfId="0" applyNumberFormat="1" applyFont="1" applyFill="1" applyBorder="1" applyAlignment="1">
      <alignment horizontal="center" vertical="center" wrapText="1"/>
    </xf>
    <xf numFmtId="49" fontId="86" fillId="30" borderId="16" xfId="0" applyNumberFormat="1" applyFont="1" applyFill="1" applyBorder="1" applyAlignment="1">
      <alignment horizontal="center" vertical="center" wrapText="1"/>
    </xf>
    <xf numFmtId="3" fontId="85" fillId="29" borderId="3" xfId="0" applyNumberFormat="1" applyFont="1" applyFill="1" applyBorder="1" applyAlignment="1">
      <alignment horizontal="center" vertical="center" wrapText="1" shrinkToFit="1"/>
    </xf>
    <xf numFmtId="3" fontId="84" fillId="29" borderId="15" xfId="0" applyNumberFormat="1" applyFont="1" applyFill="1" applyBorder="1" applyAlignment="1">
      <alignment horizontal="left" vertical="center" wrapText="1" shrinkToFit="1"/>
    </xf>
    <xf numFmtId="3" fontId="84" fillId="29" borderId="17" xfId="0" applyNumberFormat="1" applyFont="1" applyFill="1" applyBorder="1" applyAlignment="1">
      <alignment horizontal="left" vertical="center" wrapText="1" shrinkToFit="1"/>
    </xf>
    <xf numFmtId="3" fontId="84" fillId="29" borderId="16" xfId="0" applyNumberFormat="1" applyFont="1" applyFill="1" applyBorder="1" applyAlignment="1">
      <alignment horizontal="left" vertical="center" wrapText="1" shrinkToFit="1"/>
    </xf>
    <xf numFmtId="3" fontId="85" fillId="29" borderId="15" xfId="0" applyNumberFormat="1" applyFont="1" applyFill="1" applyBorder="1" applyAlignment="1">
      <alignment horizontal="left" vertical="center" wrapText="1" shrinkToFit="1"/>
    </xf>
    <xf numFmtId="3" fontId="85" fillId="29" borderId="17" xfId="0" applyNumberFormat="1" applyFont="1" applyFill="1" applyBorder="1" applyAlignment="1">
      <alignment horizontal="left" vertical="center" wrapText="1" shrinkToFit="1"/>
    </xf>
    <xf numFmtId="3" fontId="85" fillId="29" borderId="16" xfId="0" applyNumberFormat="1" applyFont="1" applyFill="1" applyBorder="1" applyAlignment="1">
      <alignment horizontal="left" vertical="center" wrapText="1" shrinkToFit="1"/>
    </xf>
    <xf numFmtId="0" fontId="77" fillId="29" borderId="30" xfId="0" applyFont="1" applyFill="1" applyBorder="1" applyAlignment="1">
      <alignment horizontal="center" vertical="center" wrapText="1" shrinkToFit="1"/>
    </xf>
    <xf numFmtId="0" fontId="77" fillId="29" borderId="31" xfId="0" applyFont="1" applyFill="1" applyBorder="1" applyAlignment="1">
      <alignment horizontal="center" vertical="center" wrapText="1" shrinkToFit="1"/>
    </xf>
    <xf numFmtId="178" fontId="82" fillId="29" borderId="15" xfId="0" applyNumberFormat="1" applyFont="1" applyFill="1" applyBorder="1" applyAlignment="1">
      <alignment horizontal="center" vertical="center" wrapText="1"/>
    </xf>
    <xf numFmtId="178" fontId="82" fillId="29" borderId="17" xfId="0" applyNumberFormat="1" applyFont="1" applyFill="1" applyBorder="1" applyAlignment="1">
      <alignment horizontal="center" vertical="center" wrapText="1"/>
    </xf>
    <xf numFmtId="178" fontId="82" fillId="29" borderId="16" xfId="0" applyNumberFormat="1" applyFont="1" applyFill="1" applyBorder="1" applyAlignment="1">
      <alignment horizontal="center" vertical="center" wrapText="1"/>
    </xf>
    <xf numFmtId="178" fontId="82" fillId="30" borderId="15" xfId="0" applyNumberFormat="1" applyFont="1" applyFill="1" applyBorder="1" applyAlignment="1">
      <alignment horizontal="center" vertical="center" wrapText="1"/>
    </xf>
    <xf numFmtId="178" fontId="82" fillId="30" borderId="17" xfId="0" applyNumberFormat="1" applyFont="1" applyFill="1" applyBorder="1" applyAlignment="1">
      <alignment horizontal="center" vertical="center" wrapText="1"/>
    </xf>
    <xf numFmtId="178" fontId="82" fillId="30" borderId="16" xfId="0" applyNumberFormat="1" applyFont="1" applyFill="1" applyBorder="1" applyAlignment="1">
      <alignment horizontal="center" vertical="center" wrapText="1"/>
    </xf>
    <xf numFmtId="177" fontId="77" fillId="30" borderId="15" xfId="0" applyNumberFormat="1" applyFont="1" applyFill="1" applyBorder="1" applyAlignment="1">
      <alignment horizontal="center" vertical="center" wrapText="1"/>
    </xf>
    <xf numFmtId="177" fontId="77" fillId="30" borderId="17" xfId="0" applyNumberFormat="1" applyFont="1" applyFill="1" applyBorder="1" applyAlignment="1">
      <alignment horizontal="center" vertical="center" wrapText="1"/>
    </xf>
    <xf numFmtId="177" fontId="77" fillId="30" borderId="16" xfId="0" applyNumberFormat="1" applyFont="1" applyFill="1" applyBorder="1" applyAlignment="1">
      <alignment horizontal="center" vertical="center" wrapText="1"/>
    </xf>
    <xf numFmtId="170" fontId="77" fillId="30" borderId="15" xfId="0" applyNumberFormat="1" applyFont="1" applyFill="1" applyBorder="1" applyAlignment="1">
      <alignment horizontal="center" vertical="center" wrapText="1"/>
    </xf>
    <xf numFmtId="170" fontId="77" fillId="30" borderId="17" xfId="0" applyNumberFormat="1" applyFont="1" applyFill="1" applyBorder="1" applyAlignment="1">
      <alignment horizontal="center" vertical="center" wrapText="1"/>
    </xf>
    <xf numFmtId="170" fontId="77" fillId="30" borderId="16" xfId="0" applyNumberFormat="1" applyFont="1" applyFill="1" applyBorder="1" applyAlignment="1">
      <alignment horizontal="center" vertical="center" wrapText="1"/>
    </xf>
    <xf numFmtId="170" fontId="73" fillId="29" borderId="15" xfId="0" applyNumberFormat="1" applyFont="1" applyFill="1" applyBorder="1" applyAlignment="1">
      <alignment horizontal="center" vertical="center" wrapText="1"/>
    </xf>
    <xf numFmtId="170" fontId="73" fillId="29" borderId="17" xfId="0" applyNumberFormat="1" applyFont="1" applyFill="1" applyBorder="1" applyAlignment="1">
      <alignment horizontal="center" vertical="center" wrapText="1"/>
    </xf>
    <xf numFmtId="170" fontId="73" fillId="29" borderId="16" xfId="0" applyNumberFormat="1" applyFont="1" applyFill="1" applyBorder="1" applyAlignment="1">
      <alignment horizontal="center" vertical="center" wrapText="1"/>
    </xf>
    <xf numFmtId="0" fontId="5" fillId="29" borderId="13" xfId="0" applyFont="1" applyFill="1" applyBorder="1" applyAlignment="1">
      <alignment horizontal="right" vertical="center"/>
    </xf>
    <xf numFmtId="0" fontId="5" fillId="29" borderId="14" xfId="0" applyFont="1" applyFill="1" applyBorder="1" applyAlignment="1">
      <alignment horizontal="center" vertical="center"/>
    </xf>
    <xf numFmtId="0" fontId="5" fillId="29" borderId="19" xfId="0" applyFont="1" applyFill="1" applyBorder="1" applyAlignment="1">
      <alignment horizontal="center" vertical="center"/>
    </xf>
    <xf numFmtId="0" fontId="73" fillId="29" borderId="15" xfId="0" applyFont="1" applyFill="1" applyBorder="1" applyAlignment="1">
      <alignment horizontal="center" vertical="center"/>
    </xf>
    <xf numFmtId="0" fontId="88" fillId="29" borderId="17" xfId="0" applyFont="1" applyFill="1" applyBorder="1" applyAlignment="1">
      <alignment horizontal="center" vertical="center"/>
    </xf>
    <xf numFmtId="0" fontId="88" fillId="29" borderId="16" xfId="0" applyFont="1" applyFill="1" applyBorder="1" applyAlignment="1">
      <alignment horizontal="center" vertical="center"/>
    </xf>
    <xf numFmtId="0" fontId="73" fillId="29" borderId="15" xfId="0" applyFont="1" applyFill="1" applyBorder="1" applyAlignment="1">
      <alignment horizontal="center" vertical="center" wrapText="1"/>
    </xf>
    <xf numFmtId="0" fontId="78" fillId="29" borderId="0" xfId="0" applyFont="1" applyFill="1" applyBorder="1" applyAlignment="1">
      <alignment horizontal="center" vertical="center" wrapText="1"/>
    </xf>
    <xf numFmtId="170" fontId="5" fillId="29" borderId="0" xfId="0" quotePrefix="1" applyNumberFormat="1" applyFont="1" applyFill="1" applyBorder="1" applyAlignment="1">
      <alignment horizontal="center" vertical="center" wrapText="1"/>
    </xf>
    <xf numFmtId="170" fontId="5" fillId="29" borderId="0" xfId="0" applyNumberFormat="1" applyFont="1" applyFill="1" applyBorder="1" applyAlignment="1">
      <alignment horizontal="center" wrapText="1"/>
    </xf>
    <xf numFmtId="170" fontId="73" fillId="22" borderId="0" xfId="0" applyNumberFormat="1" applyFont="1" applyFill="1" applyBorder="1" applyAlignment="1">
      <alignment horizontal="left" vertical="center" wrapText="1"/>
    </xf>
    <xf numFmtId="0" fontId="78" fillId="29" borderId="0" xfId="0" applyFont="1" applyFill="1" applyBorder="1" applyAlignment="1">
      <alignment horizontal="left" vertical="center" wrapText="1"/>
    </xf>
    <xf numFmtId="0" fontId="5" fillId="29" borderId="0" xfId="0" applyFont="1" applyFill="1" applyBorder="1" applyAlignment="1">
      <alignment horizontal="center" vertical="center" wrapText="1"/>
    </xf>
  </cellXfs>
  <cellStyles count="354">
    <cellStyle name="_Fakt_2" xfId="1"/>
    <cellStyle name="_rozhufrovka 2009" xfId="2"/>
    <cellStyle name="_АТиСТ 5а МТР липень 2008" xfId="3"/>
    <cellStyle name="_ПРГК сводний_" xfId="4"/>
    <cellStyle name="_УТГ" xfId="5"/>
    <cellStyle name="_Феодосия 5а МТР липень 2008" xfId="6"/>
    <cellStyle name="_ХТГ довідка." xfId="7"/>
    <cellStyle name="_Шебелинка 5а МТР липень 2008" xfId="8"/>
    <cellStyle name="20% - Accent1" xfId="9"/>
    <cellStyle name="20% - Accent2" xfId="10"/>
    <cellStyle name="20% - Accent3" xfId="11"/>
    <cellStyle name="20% - Accent4" xfId="12"/>
    <cellStyle name="20% - Accent5" xfId="13"/>
    <cellStyle name="20% - Accent6" xfId="14"/>
    <cellStyle name="20% - Акцент1 2" xfId="15"/>
    <cellStyle name="20% - Акцент1 3" xfId="16"/>
    <cellStyle name="20% - Акцент2 2" xfId="17"/>
    <cellStyle name="20% - Акцент2 3" xfId="18"/>
    <cellStyle name="20% - Акцент3 2" xfId="19"/>
    <cellStyle name="20% - Акцент3 3" xfId="20"/>
    <cellStyle name="20% - Акцент4 2" xfId="21"/>
    <cellStyle name="20% - Акцент4 3" xfId="22"/>
    <cellStyle name="20% - Акцент5 2" xfId="23"/>
    <cellStyle name="20% - Акцент5 3" xfId="24"/>
    <cellStyle name="20% - Акцент6 2" xfId="25"/>
    <cellStyle name="20% - Акцент6 3" xfId="26"/>
    <cellStyle name="40% - Accent1" xfId="27"/>
    <cellStyle name="40% - Accent2" xfId="28"/>
    <cellStyle name="40% - Accent3" xfId="29"/>
    <cellStyle name="40% - Accent4" xfId="30"/>
    <cellStyle name="40% - Accent5" xfId="31"/>
    <cellStyle name="40% - Accent6" xfId="32"/>
    <cellStyle name="40% - Акцент1 2" xfId="33"/>
    <cellStyle name="40% - Акцент1 3" xfId="34"/>
    <cellStyle name="40% - Акцент2 2" xfId="35"/>
    <cellStyle name="40% - Акцент2 3" xfId="36"/>
    <cellStyle name="40% - Акцент3 2" xfId="37"/>
    <cellStyle name="40% - Акцент3 3" xfId="38"/>
    <cellStyle name="40% - Акцент4 2" xfId="39"/>
    <cellStyle name="40% - Акцент4 3" xfId="40"/>
    <cellStyle name="40% - Акцент5 2" xfId="41"/>
    <cellStyle name="40% - Акцент5 3" xfId="42"/>
    <cellStyle name="40% - Акцент6 2" xfId="43"/>
    <cellStyle name="40% - Акцент6 3" xfId="44"/>
    <cellStyle name="60% - Accent1" xfId="45"/>
    <cellStyle name="60% - Accent2" xfId="46"/>
    <cellStyle name="60% - Accent3" xfId="47"/>
    <cellStyle name="60% - Accent4" xfId="48"/>
    <cellStyle name="60% - Accent5" xfId="49"/>
    <cellStyle name="60% - Accent6" xfId="50"/>
    <cellStyle name="60% - Акцент1 2" xfId="51"/>
    <cellStyle name="60% - Акцент1 3" xfId="52"/>
    <cellStyle name="60% - Акцент2 2" xfId="53"/>
    <cellStyle name="60% - Акцент2 3" xfId="54"/>
    <cellStyle name="60% - Акцент3 2" xfId="55"/>
    <cellStyle name="60% - Акцент3 3" xfId="56"/>
    <cellStyle name="60% - Акцент4 2" xfId="57"/>
    <cellStyle name="60% - Акцент4 3" xfId="58"/>
    <cellStyle name="60% - Акцент5 2" xfId="59"/>
    <cellStyle name="60% - Акцент5 3" xfId="60"/>
    <cellStyle name="60% - Акцент6 2" xfId="61"/>
    <cellStyle name="60% - Акцент6 3" xfId="62"/>
    <cellStyle name="Accent1" xfId="63"/>
    <cellStyle name="Accent2" xfId="64"/>
    <cellStyle name="Accent3" xfId="65"/>
    <cellStyle name="Accent4" xfId="66"/>
    <cellStyle name="Accent5" xfId="67"/>
    <cellStyle name="Accent6" xfId="68"/>
    <cellStyle name="Bad" xfId="69"/>
    <cellStyle name="Calculation" xfId="70"/>
    <cellStyle name="Check Cell" xfId="71"/>
    <cellStyle name="Column-Header" xfId="72"/>
    <cellStyle name="Column-Header 2" xfId="73"/>
    <cellStyle name="Column-Header 3" xfId="74"/>
    <cellStyle name="Column-Header 4" xfId="75"/>
    <cellStyle name="Column-Header 5" xfId="76"/>
    <cellStyle name="Column-Header 6" xfId="77"/>
    <cellStyle name="Column-Header 7" xfId="78"/>
    <cellStyle name="Column-Header 7 2" xfId="79"/>
    <cellStyle name="Column-Header 8" xfId="80"/>
    <cellStyle name="Column-Header 8 2" xfId="81"/>
    <cellStyle name="Column-Header 9" xfId="82"/>
    <cellStyle name="Column-Header 9 2" xfId="83"/>
    <cellStyle name="Column-Header_Zvit rux-koshtiv 2010 Департамент " xfId="84"/>
    <cellStyle name="Comma_2005_03_15-Финансовый_БГ" xfId="85"/>
    <cellStyle name="Define-Column" xfId="86"/>
    <cellStyle name="Define-Column 10" xfId="87"/>
    <cellStyle name="Define-Column 2" xfId="88"/>
    <cellStyle name="Define-Column 3" xfId="89"/>
    <cellStyle name="Define-Column 4" xfId="90"/>
    <cellStyle name="Define-Column 5" xfId="91"/>
    <cellStyle name="Define-Column 6" xfId="92"/>
    <cellStyle name="Define-Column 7" xfId="93"/>
    <cellStyle name="Define-Column 7 2" xfId="94"/>
    <cellStyle name="Define-Column 7 3" xfId="95"/>
    <cellStyle name="Define-Column 8" xfId="96"/>
    <cellStyle name="Define-Column 8 2" xfId="97"/>
    <cellStyle name="Define-Column 8 3" xfId="98"/>
    <cellStyle name="Define-Column 9" xfId="99"/>
    <cellStyle name="Define-Column 9 2" xfId="100"/>
    <cellStyle name="Define-Column 9 3" xfId="101"/>
    <cellStyle name="Define-Column_Zvit rux-koshtiv 2010 Департамент " xfId="102"/>
    <cellStyle name="Explanatory Text" xfId="103"/>
    <cellStyle name="FS10" xfId="104"/>
    <cellStyle name="Good" xfId="105"/>
    <cellStyle name="Heading 1" xfId="106"/>
    <cellStyle name="Heading 2" xfId="107"/>
    <cellStyle name="Heading 3" xfId="108"/>
    <cellStyle name="Heading 4" xfId="109"/>
    <cellStyle name="Hyperlink 2" xfId="110"/>
    <cellStyle name="Input" xfId="111"/>
    <cellStyle name="Level0" xfId="112"/>
    <cellStyle name="Level0 10" xfId="113"/>
    <cellStyle name="Level0 2" xfId="114"/>
    <cellStyle name="Level0 2 2" xfId="115"/>
    <cellStyle name="Level0 3" xfId="116"/>
    <cellStyle name="Level0 3 2" xfId="117"/>
    <cellStyle name="Level0 4" xfId="118"/>
    <cellStyle name="Level0 4 2" xfId="119"/>
    <cellStyle name="Level0 5" xfId="120"/>
    <cellStyle name="Level0 6" xfId="121"/>
    <cellStyle name="Level0 7" xfId="122"/>
    <cellStyle name="Level0 7 2" xfId="123"/>
    <cellStyle name="Level0 7 3" xfId="124"/>
    <cellStyle name="Level0 8" xfId="125"/>
    <cellStyle name="Level0 8 2" xfId="126"/>
    <cellStyle name="Level0 8 3" xfId="127"/>
    <cellStyle name="Level0 9" xfId="128"/>
    <cellStyle name="Level0 9 2" xfId="129"/>
    <cellStyle name="Level0 9 3" xfId="130"/>
    <cellStyle name="Level0_Zvit rux-koshtiv 2010 Департамент " xfId="131"/>
    <cellStyle name="Level1" xfId="132"/>
    <cellStyle name="Level1 2" xfId="133"/>
    <cellStyle name="Level1-Numbers" xfId="134"/>
    <cellStyle name="Level1-Numbers 2" xfId="135"/>
    <cellStyle name="Level1-Numbers-Hide" xfId="136"/>
    <cellStyle name="Level2" xfId="137"/>
    <cellStyle name="Level2 2" xfId="138"/>
    <cellStyle name="Level2-Hide" xfId="139"/>
    <cellStyle name="Level2-Hide 2" xfId="140"/>
    <cellStyle name="Level2-Numbers" xfId="141"/>
    <cellStyle name="Level2-Numbers 2" xfId="142"/>
    <cellStyle name="Level2-Numbers-Hide" xfId="143"/>
    <cellStyle name="Level3" xfId="144"/>
    <cellStyle name="Level3 2" xfId="145"/>
    <cellStyle name="Level3 3" xfId="146"/>
    <cellStyle name="Level3_План департамент_2010_1207" xfId="147"/>
    <cellStyle name="Level3-Hide" xfId="148"/>
    <cellStyle name="Level3-Hide 2" xfId="149"/>
    <cellStyle name="Level3-Numbers" xfId="150"/>
    <cellStyle name="Level3-Numbers 2" xfId="151"/>
    <cellStyle name="Level3-Numbers 3" xfId="152"/>
    <cellStyle name="Level3-Numbers_План департамент_2010_1207" xfId="153"/>
    <cellStyle name="Level3-Numbers-Hide" xfId="154"/>
    <cellStyle name="Level4" xfId="155"/>
    <cellStyle name="Level4 2" xfId="156"/>
    <cellStyle name="Level4-Hide" xfId="157"/>
    <cellStyle name="Level4-Hide 2" xfId="158"/>
    <cellStyle name="Level4-Numbers" xfId="159"/>
    <cellStyle name="Level4-Numbers 2" xfId="160"/>
    <cellStyle name="Level4-Numbers-Hide" xfId="161"/>
    <cellStyle name="Level5" xfId="162"/>
    <cellStyle name="Level5 2" xfId="163"/>
    <cellStyle name="Level5-Hide" xfId="164"/>
    <cellStyle name="Level5-Hide 2" xfId="165"/>
    <cellStyle name="Level5-Numbers" xfId="166"/>
    <cellStyle name="Level5-Numbers 2" xfId="167"/>
    <cellStyle name="Level5-Numbers-Hide" xfId="168"/>
    <cellStyle name="Level6" xfId="169"/>
    <cellStyle name="Level6 2" xfId="170"/>
    <cellStyle name="Level6-Hide" xfId="171"/>
    <cellStyle name="Level6-Hide 2" xfId="172"/>
    <cellStyle name="Level6-Numbers" xfId="173"/>
    <cellStyle name="Level6-Numbers 2" xfId="174"/>
    <cellStyle name="Level7" xfId="175"/>
    <cellStyle name="Level7-Hide" xfId="176"/>
    <cellStyle name="Level7-Numbers" xfId="177"/>
    <cellStyle name="Linked Cell" xfId="178"/>
    <cellStyle name="Neutral" xfId="179"/>
    <cellStyle name="Normal 2" xfId="180"/>
    <cellStyle name="Normal_2005_03_15-Финансовый_БГ" xfId="181"/>
    <cellStyle name="Normal_GSE DCF_Model_31_07_09 final" xfId="182"/>
    <cellStyle name="Note" xfId="183"/>
    <cellStyle name="Number-Cells" xfId="184"/>
    <cellStyle name="Number-Cells-Column2" xfId="185"/>
    <cellStyle name="Number-Cells-Column5" xfId="186"/>
    <cellStyle name="Output" xfId="187"/>
    <cellStyle name="Row-Header" xfId="188"/>
    <cellStyle name="Row-Header 2" xfId="189"/>
    <cellStyle name="Title" xfId="190"/>
    <cellStyle name="Total" xfId="191"/>
    <cellStyle name="Warning Text" xfId="192"/>
    <cellStyle name="Акцент1 2" xfId="193"/>
    <cellStyle name="Акцент1 3" xfId="194"/>
    <cellStyle name="Акцент2 2" xfId="195"/>
    <cellStyle name="Акцент2 3" xfId="196"/>
    <cellStyle name="Акцент3 2" xfId="197"/>
    <cellStyle name="Акцент3 3" xfId="198"/>
    <cellStyle name="Акцент4 2" xfId="199"/>
    <cellStyle name="Акцент4 3" xfId="200"/>
    <cellStyle name="Акцент5 2" xfId="201"/>
    <cellStyle name="Акцент5 3" xfId="202"/>
    <cellStyle name="Акцент6 2" xfId="203"/>
    <cellStyle name="Акцент6 3" xfId="204"/>
    <cellStyle name="Ввод  2" xfId="205"/>
    <cellStyle name="Ввод  3" xfId="206"/>
    <cellStyle name="Вывод 2" xfId="208"/>
    <cellStyle name="Вывод 3" xfId="209"/>
    <cellStyle name="Вычисление 2" xfId="210"/>
    <cellStyle name="Вычисление 3" xfId="211"/>
    <cellStyle name="Денежный 2" xfId="212"/>
    <cellStyle name="Заголовок 1 2" xfId="213"/>
    <cellStyle name="Заголовок 1 3" xfId="214"/>
    <cellStyle name="Заголовок 2 2" xfId="215"/>
    <cellStyle name="Заголовок 2 3" xfId="216"/>
    <cellStyle name="Заголовок 3 2" xfId="217"/>
    <cellStyle name="Заголовок 3 3" xfId="218"/>
    <cellStyle name="Заголовок 4 2" xfId="219"/>
    <cellStyle name="Заголовок 4 3" xfId="220"/>
    <cellStyle name="Итог 2" xfId="221"/>
    <cellStyle name="Итог 3" xfId="222"/>
    <cellStyle name="Контрольная ячейка 2" xfId="223"/>
    <cellStyle name="Контрольная ячейка 3" xfId="224"/>
    <cellStyle name="Название 2" xfId="225"/>
    <cellStyle name="Название 3" xfId="226"/>
    <cellStyle name="Нейтральный 2" xfId="227"/>
    <cellStyle name="Нейтральный 3" xfId="228"/>
    <cellStyle name="Обычный" xfId="0" builtinId="0"/>
    <cellStyle name="Обычный 10" xfId="229"/>
    <cellStyle name="Обычный 11" xfId="230"/>
    <cellStyle name="Обычный 12" xfId="231"/>
    <cellStyle name="Обычный 13" xfId="232"/>
    <cellStyle name="Обычный 14" xfId="233"/>
    <cellStyle name="Обычный 15" xfId="234"/>
    <cellStyle name="Обычный 16" xfId="235"/>
    <cellStyle name="Обычный 17" xfId="236"/>
    <cellStyle name="Обычный 18" xfId="237"/>
    <cellStyle name="Обычный 2" xfId="238"/>
    <cellStyle name="Обычный 2 10" xfId="239"/>
    <cellStyle name="Обычный 2 11" xfId="240"/>
    <cellStyle name="Обычный 2 12" xfId="241"/>
    <cellStyle name="Обычный 2 13" xfId="242"/>
    <cellStyle name="Обычный 2 14" xfId="243"/>
    <cellStyle name="Обычный 2 15" xfId="244"/>
    <cellStyle name="Обычный 2 16" xfId="245"/>
    <cellStyle name="Обычный 2 2" xfId="246"/>
    <cellStyle name="Обычный 2 2 2" xfId="247"/>
    <cellStyle name="Обычный 2 2 3" xfId="248"/>
    <cellStyle name="Обычный 2 2_Расшифровка прочих" xfId="249"/>
    <cellStyle name="Обычный 2 3" xfId="250"/>
    <cellStyle name="Обычный 2 4" xfId="251"/>
    <cellStyle name="Обычный 2 5" xfId="252"/>
    <cellStyle name="Обычный 2 6" xfId="253"/>
    <cellStyle name="Обычный 2 7" xfId="254"/>
    <cellStyle name="Обычный 2 8" xfId="255"/>
    <cellStyle name="Обычный 2 9" xfId="256"/>
    <cellStyle name="Обычный 2_2604-2010" xfId="257"/>
    <cellStyle name="Обычный 3" xfId="258"/>
    <cellStyle name="Обычный 3 10" xfId="259"/>
    <cellStyle name="Обычный 3 11" xfId="260"/>
    <cellStyle name="Обычный 3 12" xfId="261"/>
    <cellStyle name="Обычный 3 13" xfId="262"/>
    <cellStyle name="Обычный 3 14" xfId="263"/>
    <cellStyle name="Обычный 3 2" xfId="264"/>
    <cellStyle name="Обычный 3 3" xfId="265"/>
    <cellStyle name="Обычный 3 4" xfId="266"/>
    <cellStyle name="Обычный 3 5" xfId="267"/>
    <cellStyle name="Обычный 3 6" xfId="268"/>
    <cellStyle name="Обычный 3 7" xfId="269"/>
    <cellStyle name="Обычный 3 8" xfId="270"/>
    <cellStyle name="Обычный 3 9" xfId="271"/>
    <cellStyle name="Обычный 3_Дефицит_7 млрд_0608_бс" xfId="272"/>
    <cellStyle name="Обычный 4" xfId="273"/>
    <cellStyle name="Обычный 5" xfId="274"/>
    <cellStyle name="Обычный 5 2" xfId="275"/>
    <cellStyle name="Обычный 6" xfId="276"/>
    <cellStyle name="Обычный 6 2" xfId="277"/>
    <cellStyle name="Обычный 6 3" xfId="278"/>
    <cellStyle name="Обычный 6 4" xfId="279"/>
    <cellStyle name="Обычный 6_Дефицит_7 млрд_0608_бс" xfId="280"/>
    <cellStyle name="Обычный 7" xfId="281"/>
    <cellStyle name="Обычный 7 2" xfId="282"/>
    <cellStyle name="Обычный 8" xfId="283"/>
    <cellStyle name="Обычный 9" xfId="284"/>
    <cellStyle name="Обычный 9 2" xfId="285"/>
    <cellStyle name="Плохой 2" xfId="286"/>
    <cellStyle name="Плохой 3" xfId="287"/>
    <cellStyle name="Пояснение 2" xfId="288"/>
    <cellStyle name="Пояснение 3" xfId="289"/>
    <cellStyle name="Примечание 2" xfId="290"/>
    <cellStyle name="Примечание 3" xfId="291"/>
    <cellStyle name="Процентный" xfId="207" builtinId="5"/>
    <cellStyle name="Процентный 2" xfId="292"/>
    <cellStyle name="Процентный 2 10" xfId="293"/>
    <cellStyle name="Процентный 2 11" xfId="294"/>
    <cellStyle name="Процентный 2 12" xfId="295"/>
    <cellStyle name="Процентный 2 13" xfId="296"/>
    <cellStyle name="Процентный 2 14" xfId="297"/>
    <cellStyle name="Процентный 2 15" xfId="298"/>
    <cellStyle name="Процентный 2 16" xfId="299"/>
    <cellStyle name="Процентный 2 2" xfId="300"/>
    <cellStyle name="Процентный 2 3" xfId="301"/>
    <cellStyle name="Процентный 2 4" xfId="302"/>
    <cellStyle name="Процентный 2 5" xfId="303"/>
    <cellStyle name="Процентный 2 6" xfId="304"/>
    <cellStyle name="Процентный 2 7" xfId="305"/>
    <cellStyle name="Процентный 2 8" xfId="306"/>
    <cellStyle name="Процентный 2 9" xfId="307"/>
    <cellStyle name="Процентный 3" xfId="308"/>
    <cellStyle name="Процентный 4" xfId="309"/>
    <cellStyle name="Процентный 4 2" xfId="310"/>
    <cellStyle name="Связанная ячейка 2" xfId="311"/>
    <cellStyle name="Связанная ячейка 3" xfId="312"/>
    <cellStyle name="Стиль 1" xfId="313"/>
    <cellStyle name="Стиль 1 2" xfId="314"/>
    <cellStyle name="Стиль 1 3" xfId="315"/>
    <cellStyle name="Стиль 1 4" xfId="316"/>
    <cellStyle name="Стиль 1 5" xfId="317"/>
    <cellStyle name="Стиль 1 6" xfId="318"/>
    <cellStyle name="Стиль 1 7" xfId="319"/>
    <cellStyle name="Текст предупреждения 2" xfId="320"/>
    <cellStyle name="Текст предупреждения 3" xfId="321"/>
    <cellStyle name="Тысячи [0]_1.62" xfId="322"/>
    <cellStyle name="Тысячи_1.62" xfId="323"/>
    <cellStyle name="Финансовый 2" xfId="324"/>
    <cellStyle name="Финансовый 2 10" xfId="325"/>
    <cellStyle name="Финансовый 2 11" xfId="326"/>
    <cellStyle name="Финансовый 2 12" xfId="327"/>
    <cellStyle name="Финансовый 2 13" xfId="328"/>
    <cellStyle name="Финансовый 2 14" xfId="329"/>
    <cellStyle name="Финансовый 2 15" xfId="330"/>
    <cellStyle name="Финансовый 2 16" xfId="331"/>
    <cellStyle name="Финансовый 2 17" xfId="332"/>
    <cellStyle name="Финансовый 2 2" xfId="333"/>
    <cellStyle name="Финансовый 2 3" xfId="334"/>
    <cellStyle name="Финансовый 2 4" xfId="335"/>
    <cellStyle name="Финансовый 2 5" xfId="336"/>
    <cellStyle name="Финансовый 2 6" xfId="337"/>
    <cellStyle name="Финансовый 2 7" xfId="338"/>
    <cellStyle name="Финансовый 2 8" xfId="339"/>
    <cellStyle name="Финансовый 2 9" xfId="340"/>
    <cellStyle name="Финансовый 3" xfId="341"/>
    <cellStyle name="Финансовый 3 2" xfId="342"/>
    <cellStyle name="Финансовый 4" xfId="343"/>
    <cellStyle name="Финансовый 4 2" xfId="344"/>
    <cellStyle name="Финансовый 4 3" xfId="345"/>
    <cellStyle name="Финансовый 5" xfId="346"/>
    <cellStyle name="Финансовый 6" xfId="347"/>
    <cellStyle name="Финансовый 7" xfId="348"/>
    <cellStyle name="Хороший 2" xfId="349"/>
    <cellStyle name="Хороший 3" xfId="350"/>
    <cellStyle name="числовой" xfId="351"/>
    <cellStyle name="Ю" xfId="352"/>
    <cellStyle name="Ю-FreeSet_10" xfId="3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externalLink" Target="externalLinks/externalLink24.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externalLink" Target="externalLinks/externalLink27.xml"/><Relationship Id="rId47" Type="http://schemas.openxmlformats.org/officeDocument/2006/relationships/externalLink" Target="externalLinks/externalLink32.xml"/><Relationship Id="rId50" Type="http://schemas.openxmlformats.org/officeDocument/2006/relationships/externalLink" Target="externalLinks/externalLink3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externalLink" Target="externalLinks/externalLink23.xml"/><Relationship Id="rId46" Type="http://schemas.openxmlformats.org/officeDocument/2006/relationships/externalLink" Target="externalLinks/externalLink3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41" Type="http://schemas.openxmlformats.org/officeDocument/2006/relationships/externalLink" Target="externalLinks/externalLink26.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externalLink" Target="externalLinks/externalLink22.xml"/><Relationship Id="rId40" Type="http://schemas.openxmlformats.org/officeDocument/2006/relationships/externalLink" Target="externalLinks/externalLink25.xml"/><Relationship Id="rId45" Type="http://schemas.openxmlformats.org/officeDocument/2006/relationships/externalLink" Target="externalLinks/externalLink30.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externalLink" Target="externalLinks/externalLink21.xml"/><Relationship Id="rId49" Type="http://schemas.openxmlformats.org/officeDocument/2006/relationships/externalLink" Target="externalLinks/externalLink34.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4" Type="http://schemas.openxmlformats.org/officeDocument/2006/relationships/externalLink" Target="externalLinks/externalLink29.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externalLink" Target="externalLinks/externalLink20.xml"/><Relationship Id="rId43" Type="http://schemas.openxmlformats.org/officeDocument/2006/relationships/externalLink" Target="externalLinks/externalLink28.xml"/><Relationship Id="rId48" Type="http://schemas.openxmlformats.org/officeDocument/2006/relationships/externalLink" Target="externalLinks/externalLink33.xml"/><Relationship Id="rId8" Type="http://schemas.openxmlformats.org/officeDocument/2006/relationships/worksheet" Target="worksheets/sheet8.xml"/><Relationship Id="rId5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ank.gov.ua/WORK/S2/VICTOR/&#1042;&#1042;&#1055;/PIB.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bank.gov.ua/&#1052;&#1086;&#1080;%20&#1076;&#1086;&#1082;&#1091;&#1084;&#1077;&#1085;&#1090;&#1099;/Sergey/&#1055;&#1088;&#1086;&#1075;&#1085;&#1086;&#1079;/&#1056;&#1072;&#1073;&#1086;&#1095;&#1080;&#1077;%20&#1090;&#1072;&#1073;&#1083;&#1080;&#1094;&#1099;/new/zvedena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72rc2j\vera\DOCUME~1\Chirich\LOCALS~1\Temp\Rar$DI00.938\Dept\Plan\Exchange\!_Plan-2006\&#1042;&#1040;&#1058;%20&#1048;&#1074;&#1072;&#1085;&#1086;%20&#1092;&#1088;&#1072;&#1085;&#1082;&#1080;&#1074;&#1089;&#1100;&#1082;&#1075;&#1072;&#1079;\Dodatok1%2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72rc2j\vera\&#1052;&#1086;&#1080;%20&#1076;&#1086;&#1082;&#1091;&#1084;&#1077;&#1085;&#1090;&#1099;\Plan-2006_kons_rabota\Dept\Plan\Exchange\_________________________Plan_ZP\!_&#1055;&#1077;&#1095;&#1072;&#1090;&#1100;\&#1052;&#1058;&#1056;%20&#1074;&#1089;&#1077;%20-%2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72rc2j\vera\Dept\Plan\Exchange\!_Plan-2006\&#1042;&#1040;&#1058;%20&#1048;&#1074;&#1072;&#1085;&#1086;%20&#1092;&#1088;&#1072;&#1085;&#1082;&#1080;&#1074;&#1089;&#1100;&#1082;&#1075;&#1072;&#1079;\Dodatok1%2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Ariadna\Sum_pok.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echiporenko\2007&#1053;&#1054;&#1042;\DOCUME~1\Chirich\LOCALS~1\Temp\Dept\Plan\Exchange\_________________________Plan_ZP\!_&#1055;&#1077;&#1095;&#1072;&#1090;&#1100;\&#1052;&#1058;&#1056;%20&#1074;&#1089;&#1077;%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R:\&#1052;&#1086;&#1080;%20&#1076;&#1086;&#1082;&#1091;&#1084;&#1077;&#1085;&#1090;&#1099;\Plan-2006_kons_rabota\Dept\Plan\Exchange\_________________________Plan_ZP\!_&#1055;&#1077;&#1095;&#1072;&#1090;&#1100;\&#1052;&#1058;&#1056;%20&#1074;&#1089;&#1077;%20-%2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R:\Dept\Plan\Exchange\!_Plan-2006\&#1042;&#1040;&#1058;%20&#1048;&#1074;&#1072;&#1085;&#1086;%20&#1092;&#1088;&#1072;&#1085;&#1082;&#1080;&#1074;&#1089;&#1100;&#1082;&#1075;&#1072;&#1079;\Dodatok1%2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R:\DOCUME~1\Chirich\LOCALS~1\Temp\Dept\Plan\Exchange\_________________________Plan_ZP\!_&#1055;&#1077;&#1095;&#1072;&#1090;&#1100;\&#1052;&#1058;&#1056;%20&#1074;&#1089;&#1077;%2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R:\Dept\Plan\Exchange\!_Plan-2006\VAT%20Sevastop\Dept\Plan\Exchange\_________________________Plan_ZP\!_&#1055;&#1077;&#1095;&#1072;&#1090;&#1100;\&#1052;&#1058;&#1056;%20&#1074;&#1089;&#1077;%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ank.gov.ua/New_monitoring/Monit_xls/M_2002/M_06_02/Monthly/10_October/1Aug2001/GDP/realgdp/LENA/BGVN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R:\Dept\Plan\Exchange\_________________________Plan_ZP\!_&#1055;&#1077;&#1095;&#1072;&#1090;&#1100;\&#1052;&#1058;&#1056;%20&#1074;&#1089;&#1077;%2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Kredo\work\Dept\Plan\Exchange\_________________________Plan_ZP\!_&#1055;&#1077;&#1095;&#1072;&#1090;&#1100;\&#1052;&#1058;&#1056;%20&#1074;&#1089;&#1077;%20-%205.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72rc2j\vera\Dept\Plan\Exchange\!_Plan-2006\VAT%20Sevastop\Dept\Plan\Exchange\_________________________Plan_ZP\!_&#1055;&#1077;&#1095;&#1072;&#1090;&#1100;\&#1052;&#1058;&#1056;%20&#1074;&#1089;&#1077;%2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72rc2j\vera\DOCUME~1\Chirich\LOCALS~1\Temp\DOCUME~1\VOYTOV~1\LOCALS~1\Temp\Rar$DI00.867\Planning%20System%20Project\consolidation%20hq%20formatted.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72rc2j\vera\DOCUME~1\Chirich\LOCALS~1\Temp\Dept\Plan\Exchange\_________________________Plan_ZP\!_&#1055;&#1077;&#1095;&#1072;&#1090;&#1100;\&#1052;&#1058;&#1056;%20&#1074;&#1089;&#1077;%2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72rc2j\vera\Documents%20and%20Settings\SUDNIKOVA\Local%20Settings\Temporary%20Internet%20Files\Content.IE5\C5MFSXEF\Subv2006\Rich%20Roz%2020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Main\main1\DOCUME~1\Chirich\LOCALS~1\Temp\Dept\Plan\Exchange\_________________________Plan_ZP\!_&#1055;&#1077;&#1095;&#1072;&#1090;&#1100;\&#1052;&#1058;&#1056;%20&#1074;&#1089;&#1077;%20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72rc2j\vera\Documents%20and%20Settings\andreyevskaya\&#1052;&#1086;&#1080;%20&#1076;&#1086;&#1082;&#1091;&#1084;&#1077;&#1085;&#1090;&#1099;\OLGA\&#1056;&#1045;&#1040;&#1051;&#1048;&#1047;&#1040;&#1062;&#1048;&#1071;_2006\2006_REALIZ_&#1058;&#1045;(&#1090;&#1088;&#1072;&#1074;&#1077;&#1085;&#110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www.bank.gov.ua/S_N_A/1July2001/GDP/realgdp/LENA/BGVN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R:\DOCUME~1\Chirich\LOCALS~1\Temp\Rar$DI00.938\Dept\Plan\Exchange\!_Plan-2006\&#1042;&#1040;&#1058;%20&#1048;&#1074;&#1072;&#1085;&#1086;%20&#1092;&#1088;&#1072;&#1085;&#1082;&#1080;&#1074;&#1089;&#1100;&#1082;&#1075;&#1072;&#1079;\Dodatok1%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File1\aaaa\2007%20finplan\DOCUME~1\SINKEV~1\LOCALS~1\Temp\Rar$DI00.781\Dept\Plan\Exchange\_________________________Plan_ZP\!_&#1055;&#1077;&#1095;&#1072;&#1090;&#1100;\&#1052;&#1058;&#1056;%20&#1074;&#1089;&#1077;%20-%205.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72rc2j\vera\&#1052;&#1086;&#1080;%20&#1076;&#1086;&#1082;&#1091;&#1084;&#1077;&#1085;&#1090;&#1099;\Plan-2006_kons_rabota\Dept\FinPlan-Economy\Planning%20System%20Project\consolidation%20hq%20formatted.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R:\DOCUME~1\SINKEV~1\LOCALS~1\Temp\Rar$DI00.781\Dept\FinPlan-Economy\Planning%20System%20Project\consolidation%20hq%20formatted.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Nechiporenko\2007&#1053;&#1054;&#1042;\DOCUME~1\Chirich\LOCALS~1\Temp\DOCUME~1\VOYTOV~1\LOCALS~1\Temp\Rar$DI00.867\Planning%20System%20Project\consolidation%20hq%20formatte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Dept\FinPlan-Economy\Planning%20System%20Project\consolidation%20hq%20formatted.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Main\MAIN1\Dept\FinPlan-Economy\Planning%20System%20Project\consolidation%20hq%20formatted.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72rc2j\vera\Documents%20and%20Settings\likhachov\Local%20Settings\Temporary%20Internet%20Files\Content.IE5\RY4RBH0P\2006_REALIZ_&#1058;&#1045;(&#1083;&#1102;&#1090;&#1080;&#1081;20%2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72rc2j\vera\FinanceUTG\finek2008\&#1043;&#1088;&#1091;&#1076;&#1077;&#1085;&#1100;%20(&#1086;&#1095;&#1080;&#1082;)\DOCUME~1\SINKEV~1\LOCALS~1\Temp\Rar$DI00.781\Dept\Plan\Exchange\_________________________Plan_ZP\!_&#1055;&#1077;&#1095;&#1072;&#1090;&#1100;\&#1052;&#1058;&#1056;%20&#1074;&#1089;&#1077;%20-%2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72rc2j\vera\FinanceUTG\finek2008\&#1043;&#1088;&#1091;&#1076;&#1077;&#1085;&#1100;%20(&#1086;&#1095;&#1080;&#1082;)\DOCUME~1\SINKEV~1\LOCALS~1\Temp\Rar$DI00.781\Dept\FinPlan-Economy\Planning%20System%20Project\consolidation%20hq%20formatte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R:\&#1052;&#1086;&#1080;%20&#1076;&#1086;&#1082;&#1091;&#1084;&#1077;&#1085;&#1090;&#1099;\Plan-2006_kons_rabota\Dept\FinPlan-Economy\Planning%20System%20Project\consolidation%20hq%20formatte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Kredo\work\Dept\FinPlan-Economy\Planning%20System%20Project\consolidation%20hq%20formatt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R:\DOCUME~1\Chirich\LOCALS~1\Temp\DOCUME~1\VOYTOV~1\LOCALS~1\Temp\Rar$DI00.867\Planning%20System%20Project\consolidation%20hq%20formatte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echiporenko\2007&#1053;&#1054;&#1042;\Dept\Plan\Exchange\!_Plan-2006\VAT%20Sevastop\Dept\Plan\Exchange\_________________________Plan_ZP\!_&#1055;&#1077;&#1095;&#1072;&#1090;&#1100;\&#1052;&#1058;&#1056;%20&#1074;&#1089;&#1077;%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sheetName val="Real GDP &amp; Real IP (u)"/>
      <sheetName val="Real GDP &amp; Real IP (e)"/>
      <sheetName val="GDP_gr"/>
      <sheetName val="Светлые"/>
      <sheetName val="адмін (2)"/>
      <sheetName val="Лист 1"/>
      <sheetName val="Real_GDP_&amp;_Real_IP_(u)"/>
      <sheetName val="Real_GDP_&amp;_Real_IP_(e)"/>
    </sheetNames>
    <sheetDataSet>
      <sheetData sheetId="0"/>
      <sheetData sheetId="1"/>
      <sheetData sheetId="2"/>
      <sheetData sheetId="3"/>
      <sheetData sheetId="4" refreshError="1"/>
      <sheetData sheetId="5" refreshError="1"/>
      <sheetData sheetId="6" refreshError="1"/>
      <sheetData sheetId="7"/>
      <sheetData sheetId="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ведена таб"/>
      <sheetName val="попер_роз"/>
      <sheetName val="попер_роз (4)"/>
      <sheetName val="звед_оптим (2)"/>
      <sheetName val="звед_баз(3)_СА"/>
      <sheetName val="звед_опт(3)_ca"/>
      <sheetName val="звед_баз(4)"/>
      <sheetName val="звед_опт(4)"/>
      <sheetName val="МТР Газ Україн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
      <sheetName val="1  поясн"/>
      <sheetName val="Вир_пок (2)"/>
      <sheetName val="Вир_пок"/>
      <sheetName val="3  Ф2"/>
      <sheetName val="4  04_05"/>
      <sheetName val="4а доходи"/>
      <sheetName val="4б Собівартість (транспортув)"/>
      <sheetName val="4б Собівартість (постач)"/>
      <sheetName val="4б Собівартість (скрапл. газ)"/>
      <sheetName val="5  Сб_Адм_Зб"/>
      <sheetName val="6  Інші доходи"/>
      <sheetName val="7  Інші витрати"/>
      <sheetName val="8  Кошт_вд_04"/>
      <sheetName val="9  Кошт_вд_05"/>
      <sheetName val="10  Кошт_вд_06"/>
      <sheetName val="10  Кошт_вд_06 _1_"/>
      <sheetName val="10  Кошт_вд_06 _2_"/>
      <sheetName val="10  Кошт_вд_06 _3_"/>
      <sheetName val="10  Кошт_вд_06 _4_"/>
      <sheetName val="11  Ф1"/>
      <sheetName val="12_Рух_кошт_непр"/>
      <sheetName val="13  95 р"/>
      <sheetName val="14 Коефіцієнтний аналіз"/>
      <sheetName val="15 Рух коштів"/>
      <sheetName val="16 Кап_вкл"/>
      <sheetName val="17 Фін_інв"/>
      <sheetName val="18 Подат"/>
      <sheetName val="19 МТР"/>
      <sheetName val="20 Внутр оборо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зом"/>
      <sheetName val="МТР Апарат"/>
      <sheetName val="МТР Газ України"/>
      <sheetName val="МТР Укртрансгаз"/>
      <sheetName val="МТР Укргазвидобування"/>
      <sheetName val="МТР Укрспецтрансгаз"/>
      <sheetName val="МТР Чорноморнафтогаз"/>
      <sheetName val="МТР Укртранснафта"/>
      <sheetName val="МТР Газ-тепло"/>
      <sheetName val="Info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
      <sheetName val="1  поясн"/>
      <sheetName val="Вир_пок (2)"/>
      <sheetName val="Вир_пок"/>
      <sheetName val="3  Ф2"/>
      <sheetName val="4  04_05"/>
      <sheetName val="4а доходи"/>
      <sheetName val="4б Собівартість (транспортув)"/>
      <sheetName val="4б Собівартість (постач)"/>
      <sheetName val="4б Собівартість (скрапл. газ)"/>
      <sheetName val="5  Сб_Адм_Зб"/>
      <sheetName val="6  Інші доходи"/>
      <sheetName val="7  Інші витрати"/>
      <sheetName val="8  Кошт_вд_04"/>
      <sheetName val="9  Кошт_вд_05"/>
      <sheetName val="10  Кошт_вд_06"/>
      <sheetName val="10  Кошт_вд_06 _1_"/>
      <sheetName val="10  Кошт_вд_06 _2_"/>
      <sheetName val="10  Кошт_вд_06 _3_"/>
      <sheetName val="10  Кошт_вд_06 _4_"/>
      <sheetName val="11  Ф1"/>
      <sheetName val="12_Рух_кошт_непр"/>
      <sheetName val="13  95 р"/>
      <sheetName val="14 Коефіцієнтний аналіз"/>
      <sheetName val="15 Рух коштів"/>
      <sheetName val="16 Кап_вкл"/>
      <sheetName val="17 Фін_інв"/>
      <sheetName val="18 Подат"/>
      <sheetName val="19 МТР"/>
      <sheetName val="20 Внутр оборот"/>
      <sheetName val="МТР Газ Україн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Ini"/>
      <sheetName val="Ëčńň1"/>
      <sheetName val="Sum_pok"/>
      <sheetName val="#REF!"/>
      <sheetName val="Sum_pok.xls"/>
      <sheetName val="січ-лют."/>
      <sheetName val="430 сыч-лютий"/>
      <sheetName val="бер"/>
      <sheetName val="430 бер"/>
      <sheetName val="січ-бер"/>
      <sheetName val="430 сыч-бер"/>
      <sheetName val="попер_роз"/>
      <sheetName val="Inform"/>
      <sheetName val="L4"/>
      <sheetName val="L10"/>
      <sheetName val="KOEF"/>
      <sheetName val="База"/>
      <sheetName val="7  Інші витрати"/>
      <sheetName val="ОСВ МСФЗ"/>
    </sheetNames>
    <definedNames>
      <definedName name="ShowFil"/>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ТР Газ України"/>
      <sheetName val="Лист1"/>
      <sheetName val="МТР все 2"/>
      <sheetName val="Inform"/>
      <sheetName val="7  інші витрати"/>
      <sheetName val="Правила ДДС"/>
      <sheetName val="_ф3"/>
      <sheetName val="_Ф4"/>
      <sheetName val="_Ф5"/>
      <sheetName val="Ф7_цены"/>
      <sheetName val="Ф8_цены"/>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зом"/>
      <sheetName val="МТР Апарат"/>
      <sheetName val="МТР Газ України"/>
      <sheetName val="МТР Укртрансгаз"/>
      <sheetName val="МТР Укргазвидобування"/>
      <sheetName val="МТР Укрспецтрансгаз"/>
      <sheetName val="МТР Чорноморнафтогаз"/>
      <sheetName val="МТР Укртранснафта"/>
      <sheetName val="МТР Газ-тепло"/>
      <sheetName val="Inform"/>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
      <sheetName val="1  поясн"/>
      <sheetName val="Вир_пок (2)"/>
      <sheetName val="Вир_пок"/>
      <sheetName val="3  Ф2"/>
      <sheetName val="4  04_05"/>
      <sheetName val="4а доходи"/>
      <sheetName val="4б Собівартість (транспортув)"/>
      <sheetName val="4б Собівартість (постач)"/>
      <sheetName val="4б Собівартість (скрапл. газ)"/>
      <sheetName val="5  Сб_Адм_Зб"/>
      <sheetName val="6  Інші доходи"/>
      <sheetName val="7  Інші витрати"/>
      <sheetName val="8  Кошт_вд_04"/>
      <sheetName val="9  Кошт_вд_05"/>
      <sheetName val="10  Кошт_вд_06"/>
      <sheetName val="10  Кошт_вд_06 _1_"/>
      <sheetName val="10  Кошт_вд_06 _2_"/>
      <sheetName val="10  Кошт_вд_06 _3_"/>
      <sheetName val="10  Кошт_вд_06 _4_"/>
      <sheetName val="11  Ф1"/>
      <sheetName val="12_Рух_кошт_непр"/>
      <sheetName val="13  95 р"/>
      <sheetName val="14 Коефіцієнтний аналіз"/>
      <sheetName val="15 Рух коштів"/>
      <sheetName val="16 Кап_вкл"/>
      <sheetName val="17 Фін_інв"/>
      <sheetName val="18 Подат"/>
      <sheetName val="19 МТР"/>
      <sheetName val="20 Внутр оборот"/>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ТР Газ України"/>
      <sheetName val="7  інші витрати"/>
    </sheetNames>
    <sheetDataSet>
      <sheetData sheetId="0"/>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ТР Газ України"/>
      <sheetName val="попер_роз"/>
      <sheetName val="Лист1"/>
      <sheetName val="МТР все 2"/>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3"/>
      <sheetName val="gdp"/>
    </sheetNames>
    <sheetDataSet>
      <sheetData sheetId="0" refreshError="1">
        <row r="1">
          <cell r="D1" t="str">
            <v>Баланс грошових доходiв i витрат населення Украјни у</v>
          </cell>
          <cell r="K1" t="str">
            <v>GOD</v>
          </cell>
        </row>
        <row r="2">
          <cell r="K2">
            <v>1993</v>
          </cell>
          <cell r="L2" t="str">
            <v>роцi</v>
          </cell>
        </row>
        <row r="3">
          <cell r="N3" t="str">
            <v>(млрд.крб)</v>
          </cell>
        </row>
        <row r="5">
          <cell r="A5" t="str">
            <v>А. ГРОШОВI ДОХОДИ</v>
          </cell>
        </row>
        <row r="6">
          <cell r="A6" t="str">
            <v>1.Заробiтна плата</v>
          </cell>
        </row>
        <row r="7">
          <cell r="A7" t="str">
            <v>2.Оплата працi робiтникiв</v>
          </cell>
        </row>
        <row r="8">
          <cell r="A8" t="str">
            <v xml:space="preserve">  кооперативiв</v>
          </cell>
        </row>
        <row r="9">
          <cell r="A9" t="str">
            <v>3.Доходи робiтникiв та служ-</v>
          </cell>
        </row>
        <row r="10">
          <cell r="A10" t="str">
            <v xml:space="preserve">  бовцiв вiд пiдприїмств та</v>
          </cell>
        </row>
        <row r="11">
          <cell r="A11" t="str">
            <v xml:space="preserve">  органiзацiй крiм зар.плати</v>
          </cell>
        </row>
        <row r="12">
          <cell r="A12" t="str">
            <v xml:space="preserve">4.Грошовi доходи вiд   </v>
          </cell>
        </row>
        <row r="13">
          <cell r="A13" t="str">
            <v xml:space="preserve">  колгоспiв            </v>
          </cell>
        </row>
        <row r="14">
          <cell r="A14" t="str">
            <v>5.Надходження вiд продажу</v>
          </cell>
        </row>
        <row r="15">
          <cell r="A15" t="str">
            <v xml:space="preserve">  продуктiв сiльсьгого госп.</v>
          </cell>
        </row>
        <row r="16">
          <cell r="A16" t="str">
            <v>Всього трудових доходiв</v>
          </cell>
        </row>
        <row r="17">
          <cell r="A17" t="str">
            <v>(рядки 1+2+3+4+5)</v>
          </cell>
        </row>
        <row r="18">
          <cell r="A18" t="str">
            <v>6.Пенсiј, допомоги,стипендiј</v>
          </cell>
        </row>
        <row r="19">
          <cell r="A19" t="str">
            <v xml:space="preserve">  та iншi надходження</v>
          </cell>
        </row>
        <row r="20">
          <cell r="A20" t="str">
            <v xml:space="preserve">     в тому числi:</v>
          </cell>
        </row>
        <row r="21">
          <cell r="A21" t="str">
            <v xml:space="preserve"> пенсiј, допомоги, стипендiј</v>
          </cell>
        </row>
        <row r="22">
          <cell r="A22" t="str">
            <v>Баланс</v>
          </cell>
        </row>
        <row r="23">
          <cell r="A23" t="str">
            <v>Б.ВИТРАТИ ТА ЗАОЩАДЖЕННЯ</v>
          </cell>
        </row>
        <row r="24">
          <cell r="A24" t="str">
            <v>1.Покупка товарiв та оплата</v>
          </cell>
        </row>
        <row r="25">
          <cell r="A25" t="str">
            <v xml:space="preserve">  послуг</v>
          </cell>
        </row>
        <row r="26">
          <cell r="A26" t="str">
            <v xml:space="preserve">    в тому числi:</v>
          </cell>
        </row>
        <row r="27">
          <cell r="A27" t="str">
            <v xml:space="preserve"> покупка товарiв       </v>
          </cell>
        </row>
        <row r="28">
          <cell r="A28" t="str">
            <v xml:space="preserve"> оплата послуг         </v>
          </cell>
        </row>
        <row r="29">
          <cell r="A29" t="str">
            <v>2.Обов'язковi платежi та</v>
          </cell>
        </row>
        <row r="30">
          <cell r="A30" t="str">
            <v xml:space="preserve">  добровiльнi внески</v>
          </cell>
        </row>
        <row r="31">
          <cell r="A31" t="str">
            <v xml:space="preserve">       iз них:</v>
          </cell>
        </row>
        <row r="32">
          <cell r="A32" t="str">
            <v xml:space="preserve"> прибутковий податок з </v>
          </cell>
        </row>
        <row r="33">
          <cell r="A33" t="str">
            <v xml:space="preserve"> населення             </v>
          </cell>
        </row>
        <row r="34">
          <cell r="A34" t="str">
            <v>3.Прирiст вкладiв,придбання</v>
          </cell>
        </row>
        <row r="35">
          <cell r="A35" t="str">
            <v xml:space="preserve">  облiгацiй Державној внутр.</v>
          </cell>
        </row>
        <row r="36">
          <cell r="A36" t="str">
            <v xml:space="preserve">  позики,iнш.цiнних паперiв  </v>
          </cell>
        </row>
        <row r="37">
          <cell r="A37" t="str">
            <v>Всього</v>
          </cell>
        </row>
        <row r="38">
          <cell r="A38" t="str">
            <v xml:space="preserve">В. Перевищення доходiв над </v>
          </cell>
        </row>
        <row r="39">
          <cell r="A39" t="str">
            <v xml:space="preserve">   витратами</v>
          </cell>
        </row>
        <row r="40">
          <cell r="A40" t="str">
            <v>Баланс</v>
          </cell>
        </row>
        <row r="41">
          <cell r="A41" t="str">
            <v>_x000C_</v>
          </cell>
        </row>
        <row r="46">
          <cell r="A46" t="str">
            <v>А. ГРОШОВI ДОХОДИ</v>
          </cell>
        </row>
        <row r="47">
          <cell r="A47" t="str">
            <v>1.Заробiтна плата</v>
          </cell>
        </row>
        <row r="48">
          <cell r="A48" t="str">
            <v>2.Оплата працi робiтникiв</v>
          </cell>
        </row>
        <row r="49">
          <cell r="A49" t="str">
            <v xml:space="preserve">  кооперативiв</v>
          </cell>
        </row>
        <row r="50">
          <cell r="A50" t="str">
            <v>3.Доходи робiтникiв та служ-</v>
          </cell>
        </row>
        <row r="51">
          <cell r="A51" t="str">
            <v xml:space="preserve">  бовцiв вiд пiдприїмств та</v>
          </cell>
        </row>
        <row r="52">
          <cell r="A52" t="str">
            <v xml:space="preserve">  органiзацiй крiм зар.плати</v>
          </cell>
        </row>
        <row r="53">
          <cell r="A53" t="str">
            <v xml:space="preserve">4.Грошовi доходи вiд   </v>
          </cell>
        </row>
        <row r="54">
          <cell r="A54" t="str">
            <v xml:space="preserve">  колгоспiв            </v>
          </cell>
        </row>
        <row r="55">
          <cell r="A55" t="str">
            <v>5.Надходження вiд продажу</v>
          </cell>
        </row>
        <row r="56">
          <cell r="A56" t="str">
            <v xml:space="preserve">  продуктiв сiльсьгого госп.</v>
          </cell>
        </row>
        <row r="57">
          <cell r="A57" t="str">
            <v>Всього трудових доходiв</v>
          </cell>
        </row>
        <row r="58">
          <cell r="A58" t="str">
            <v>(рядки 1+2+3+4+5)</v>
          </cell>
        </row>
        <row r="59">
          <cell r="A59" t="str">
            <v>6.Пенсiј, допомоги,стипендiј</v>
          </cell>
        </row>
        <row r="60">
          <cell r="A60" t="str">
            <v xml:space="preserve">  та iншi надходження</v>
          </cell>
        </row>
        <row r="61">
          <cell r="A61" t="str">
            <v xml:space="preserve">     в тому числi:</v>
          </cell>
        </row>
        <row r="62">
          <cell r="A62" t="str">
            <v xml:space="preserve"> пенсiј, допомоги, стипендiј</v>
          </cell>
        </row>
        <row r="63">
          <cell r="A63" t="str">
            <v>Баланс</v>
          </cell>
        </row>
        <row r="64">
          <cell r="A64" t="str">
            <v>Б.ВИТРАТИ ТА ЗАОЩАДЖЕННЯ</v>
          </cell>
        </row>
        <row r="65">
          <cell r="A65" t="str">
            <v>1.Покупка товарiв та оплата</v>
          </cell>
        </row>
        <row r="66">
          <cell r="A66" t="str">
            <v xml:space="preserve">  послуг</v>
          </cell>
        </row>
        <row r="67">
          <cell r="A67" t="str">
            <v xml:space="preserve">    в тому числi:</v>
          </cell>
        </row>
        <row r="68">
          <cell r="A68" t="str">
            <v xml:space="preserve"> покупка товарiв       </v>
          </cell>
        </row>
        <row r="69">
          <cell r="A69" t="str">
            <v xml:space="preserve"> оплата послуг         </v>
          </cell>
        </row>
        <row r="70">
          <cell r="A70" t="str">
            <v>2.Обов'язковi платежi та</v>
          </cell>
        </row>
        <row r="71">
          <cell r="A71" t="str">
            <v xml:space="preserve">  добровiльнi внески</v>
          </cell>
        </row>
        <row r="72">
          <cell r="A72" t="str">
            <v xml:space="preserve">       iз них:</v>
          </cell>
        </row>
        <row r="73">
          <cell r="A73" t="str">
            <v xml:space="preserve"> прибутковий податок з </v>
          </cell>
        </row>
        <row r="74">
          <cell r="A74" t="str">
            <v xml:space="preserve"> населення             </v>
          </cell>
        </row>
        <row r="75">
          <cell r="A75" t="str">
            <v>3.Прирiст вкладiв,придбання</v>
          </cell>
        </row>
        <row r="76">
          <cell r="A76" t="str">
            <v xml:space="preserve">  облiгацiй Державној внутр.</v>
          </cell>
        </row>
        <row r="77">
          <cell r="A77" t="str">
            <v xml:space="preserve">  позики,iнш.цiнних паперiв  </v>
          </cell>
        </row>
        <row r="78">
          <cell r="A78" t="str">
            <v>Всього</v>
          </cell>
        </row>
        <row r="79">
          <cell r="A79" t="str">
            <v xml:space="preserve">В. Перевищення доходiв над </v>
          </cell>
        </row>
        <row r="80">
          <cell r="A80" t="str">
            <v xml:space="preserve">   витратами</v>
          </cell>
        </row>
        <row r="81">
          <cell r="A81" t="str">
            <v>Баланс</v>
          </cell>
        </row>
        <row r="82">
          <cell r="A82" t="str">
            <v xml:space="preserve">        Довiдково: чисельнiсть населення в</v>
          </cell>
        </row>
        <row r="83">
          <cell r="A83" t="str">
            <v>_x000C_</v>
          </cell>
        </row>
        <row r="88">
          <cell r="A88" t="str">
            <v>А. ГРОШОВI ДОХОДИ</v>
          </cell>
        </row>
        <row r="89">
          <cell r="A89" t="str">
            <v>1.Заробiтна плата</v>
          </cell>
        </row>
        <row r="90">
          <cell r="A90" t="str">
            <v>2.Оплата працi робiтникiв</v>
          </cell>
        </row>
        <row r="91">
          <cell r="A91" t="str">
            <v xml:space="preserve">  кооперативiв</v>
          </cell>
        </row>
        <row r="92">
          <cell r="A92" t="str">
            <v>3.Доходи робiтникiв та служ-</v>
          </cell>
        </row>
        <row r="93">
          <cell r="A93" t="str">
            <v xml:space="preserve">  бовцiв вiд пiдприїмств та</v>
          </cell>
        </row>
        <row r="94">
          <cell r="A94" t="str">
            <v xml:space="preserve">  органiзацiй крiм зар.плати</v>
          </cell>
        </row>
        <row r="95">
          <cell r="A95" t="str">
            <v xml:space="preserve">4.Грошовi доходи вiд   </v>
          </cell>
        </row>
        <row r="96">
          <cell r="A96" t="str">
            <v xml:space="preserve">  колгоспiв            </v>
          </cell>
        </row>
        <row r="97">
          <cell r="A97" t="str">
            <v>5.Надходження вiд продажу</v>
          </cell>
        </row>
        <row r="98">
          <cell r="A98" t="str">
            <v xml:space="preserve">  продуктiв сiльсьгого госп.</v>
          </cell>
        </row>
        <row r="99">
          <cell r="A99" t="str">
            <v>Всього трудових доходiв</v>
          </cell>
        </row>
        <row r="100">
          <cell r="A100" t="str">
            <v>(рядки 1+2+3+4+5)</v>
          </cell>
        </row>
        <row r="101">
          <cell r="A101" t="str">
            <v>6.Пенсiј, допомоги,стипендiј</v>
          </cell>
        </row>
        <row r="102">
          <cell r="A102" t="str">
            <v xml:space="preserve">  та iншi надходження</v>
          </cell>
        </row>
        <row r="103">
          <cell r="A103" t="str">
            <v xml:space="preserve">     в тому числi:</v>
          </cell>
        </row>
        <row r="104">
          <cell r="A104" t="str">
            <v xml:space="preserve"> пенсiј, допомоги, стипендiј</v>
          </cell>
        </row>
        <row r="105">
          <cell r="A105" t="str">
            <v>Баланс</v>
          </cell>
        </row>
        <row r="106">
          <cell r="A106" t="str">
            <v>Б.ВИТРАТИ ТА ЗАОЩАДЖЕННЯ</v>
          </cell>
        </row>
        <row r="107">
          <cell r="A107" t="str">
            <v>1.Покупка товарiв та оплата</v>
          </cell>
        </row>
        <row r="108">
          <cell r="A108" t="str">
            <v xml:space="preserve">  послуг</v>
          </cell>
        </row>
        <row r="109">
          <cell r="A109" t="str">
            <v xml:space="preserve">    в тому числi:</v>
          </cell>
        </row>
        <row r="110">
          <cell r="A110" t="str">
            <v xml:space="preserve"> покупка товарiв       </v>
          </cell>
        </row>
        <row r="111">
          <cell r="A111" t="str">
            <v xml:space="preserve"> оплата послуг         </v>
          </cell>
        </row>
        <row r="112">
          <cell r="A112" t="str">
            <v>2.Обов'язковi платежi та</v>
          </cell>
        </row>
        <row r="113">
          <cell r="A113" t="str">
            <v xml:space="preserve">  добровiльнi внески</v>
          </cell>
        </row>
        <row r="114">
          <cell r="A114" t="str">
            <v xml:space="preserve">       iз них:</v>
          </cell>
        </row>
        <row r="115">
          <cell r="A115" t="str">
            <v xml:space="preserve"> прибутковий податок з </v>
          </cell>
        </row>
        <row r="116">
          <cell r="A116" t="str">
            <v xml:space="preserve"> населення             </v>
          </cell>
        </row>
        <row r="117">
          <cell r="A117" t="str">
            <v>3.Прирiст вкладiв,придбання</v>
          </cell>
        </row>
        <row r="118">
          <cell r="A118" t="str">
            <v xml:space="preserve">  облiгацiй Державној внутр.</v>
          </cell>
        </row>
        <row r="119">
          <cell r="A119" t="str">
            <v xml:space="preserve">  позики,iнш.цiнних паперiв  </v>
          </cell>
        </row>
        <row r="120">
          <cell r="A120" t="str">
            <v>Всього</v>
          </cell>
        </row>
        <row r="121">
          <cell r="A121" t="str">
            <v xml:space="preserve">В. Перевищення доходiв над </v>
          </cell>
        </row>
        <row r="122">
          <cell r="A122" t="str">
            <v xml:space="preserve">   витратами</v>
          </cell>
        </row>
        <row r="123">
          <cell r="A123" t="str">
            <v>Баланс</v>
          </cell>
        </row>
        <row r="124">
          <cell r="A124" t="str">
            <v>_x000C_</v>
          </cell>
        </row>
        <row r="130">
          <cell r="A130" t="str">
            <v>А. ГРОШОВI ДОХОДИ</v>
          </cell>
        </row>
        <row r="131">
          <cell r="A131" t="str">
            <v>1.Заробiтна плата</v>
          </cell>
        </row>
        <row r="132">
          <cell r="A132" t="str">
            <v>2.Оплата працi робiтникiв</v>
          </cell>
        </row>
        <row r="133">
          <cell r="A133" t="str">
            <v xml:space="preserve">  кооперативiв</v>
          </cell>
        </row>
        <row r="134">
          <cell r="A134" t="str">
            <v>3.Доходи робiтникiв та служ-</v>
          </cell>
        </row>
        <row r="135">
          <cell r="A135" t="str">
            <v xml:space="preserve">  бовцiв вiд пiдприїмств та</v>
          </cell>
        </row>
        <row r="136">
          <cell r="A136" t="str">
            <v xml:space="preserve">  органiзацiй крiм зар.плати</v>
          </cell>
        </row>
        <row r="137">
          <cell r="A137" t="str">
            <v xml:space="preserve">4.Грошовi доходи вiд   </v>
          </cell>
        </row>
        <row r="138">
          <cell r="A138" t="str">
            <v xml:space="preserve">  колгоспiв            </v>
          </cell>
        </row>
        <row r="139">
          <cell r="A139" t="str">
            <v>5.Надходження вiд продажу</v>
          </cell>
        </row>
        <row r="140">
          <cell r="A140" t="str">
            <v xml:space="preserve">  продуктiв сiльсьгого госп.</v>
          </cell>
        </row>
        <row r="141">
          <cell r="A141" t="str">
            <v>Всього трудових доходiв</v>
          </cell>
        </row>
        <row r="142">
          <cell r="A142" t="str">
            <v>(рядки 1+2+3+4+5)</v>
          </cell>
        </row>
        <row r="143">
          <cell r="A143" t="str">
            <v>6.Пенсiј, допомоги,стипендiј</v>
          </cell>
        </row>
        <row r="144">
          <cell r="A144" t="str">
            <v xml:space="preserve">  та iншi надходження</v>
          </cell>
        </row>
        <row r="145">
          <cell r="A145" t="str">
            <v xml:space="preserve">     в тому числi:</v>
          </cell>
        </row>
        <row r="146">
          <cell r="A146" t="str">
            <v xml:space="preserve"> пенсiј, допомоги, стипендiј</v>
          </cell>
        </row>
        <row r="147">
          <cell r="A147" t="str">
            <v>Баланс</v>
          </cell>
        </row>
        <row r="148">
          <cell r="A148" t="str">
            <v>Б.ВИТРАТИ ТА ЗАОЩАДЖЕННЯ</v>
          </cell>
        </row>
        <row r="149">
          <cell r="A149" t="str">
            <v>1.Покупка товарiв та оплата</v>
          </cell>
        </row>
        <row r="150">
          <cell r="A150" t="str">
            <v xml:space="preserve">  послуг</v>
          </cell>
        </row>
        <row r="151">
          <cell r="A151" t="str">
            <v xml:space="preserve">    в тому числi:</v>
          </cell>
        </row>
        <row r="152">
          <cell r="A152" t="str">
            <v xml:space="preserve"> покупка товарiв       </v>
          </cell>
        </row>
        <row r="153">
          <cell r="A153" t="str">
            <v xml:space="preserve"> оплата послуг         </v>
          </cell>
        </row>
        <row r="154">
          <cell r="A154" t="str">
            <v>2.Обов'язковi платежi та</v>
          </cell>
        </row>
        <row r="155">
          <cell r="A155" t="str">
            <v xml:space="preserve">  добровiльнi внески</v>
          </cell>
        </row>
        <row r="156">
          <cell r="A156" t="str">
            <v xml:space="preserve">       iз них:</v>
          </cell>
        </row>
        <row r="157">
          <cell r="A157" t="str">
            <v xml:space="preserve"> прибутковий податок з </v>
          </cell>
        </row>
        <row r="158">
          <cell r="A158" t="str">
            <v xml:space="preserve"> населення             </v>
          </cell>
        </row>
        <row r="159">
          <cell r="A159" t="str">
            <v>3.Прирiст вкладiв,придбання</v>
          </cell>
        </row>
        <row r="160">
          <cell r="A160" t="str">
            <v xml:space="preserve">  облiгацiй Державној внутр.</v>
          </cell>
        </row>
        <row r="161">
          <cell r="A161" t="str">
            <v xml:space="preserve">  позики,iнш.цiнних паперiв  </v>
          </cell>
        </row>
        <row r="162">
          <cell r="A162" t="str">
            <v>Всього</v>
          </cell>
        </row>
        <row r="163">
          <cell r="A163" t="str">
            <v xml:space="preserve">В. Перевищення доходiв над </v>
          </cell>
        </row>
        <row r="164">
          <cell r="A164" t="str">
            <v xml:space="preserve">   витратами</v>
          </cell>
        </row>
        <row r="165">
          <cell r="A165" t="str">
            <v>Баланс</v>
          </cell>
        </row>
        <row r="166">
          <cell r="A166" t="str">
            <v>_x000C_</v>
          </cell>
        </row>
      </sheetData>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ТР Апарат"/>
      <sheetName val="МТР Газ України"/>
      <sheetName val="МТР Укртрансгаз"/>
      <sheetName val="МТР Укргазвидобування"/>
      <sheetName val="МТР Укрспецтрансгаз"/>
      <sheetName val="МТР Чорноморнафтогаз"/>
      <sheetName val="МТР Укртранснафта"/>
      <sheetName val="МТР Газ-тепло"/>
      <sheetName val="7  інші витрат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зом"/>
      <sheetName val="МТР Апарат"/>
      <sheetName val="МТР Газ України"/>
      <sheetName val="МТР Укртрансгаз"/>
      <sheetName val="МТР Укргазвидобування"/>
      <sheetName val="МТР Укрспецтрансгаз"/>
      <sheetName val="МТР Чорноморнафтогаз"/>
      <sheetName val="МТР Укртранснафта"/>
      <sheetName val="МТР Газ-тепло"/>
      <sheetName val="МТР_Апарат"/>
      <sheetName val="МТР_Газ_України"/>
      <sheetName val="МТР_Укртрансгаз"/>
      <sheetName val="МТР_Укргазвидобування"/>
      <sheetName val="МТР_Укрспецтрансгаз"/>
      <sheetName val="МТР_Чорноморнафтогаз"/>
      <sheetName val="МТР_Укртранснафта"/>
      <sheetName val="МТР_Газ-тепло"/>
      <sheetName val="7  Інші витрати"/>
      <sheetName val="Ф2"/>
      <sheetName val="Inform"/>
      <sheetName val="Ini"/>
      <sheetName val="Setup"/>
      <sheetName val="200"/>
      <sheetName val="199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ТР Газ України"/>
      <sheetName val="7  інші витрати"/>
    </sheetNames>
    <sheetDataSet>
      <sheetData sheetId="0" refreshError="1"/>
      <sheetData sheetId="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
      <sheetName val="7  інші витрати"/>
      <sheetName val="МТР Газ України"/>
    </sheetNames>
    <sheetDataSet>
      <sheetData sheetId="0" refreshError="1"/>
      <sheetData sheetId="1" refreshError="1"/>
      <sheetData sheetId="2"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ТР Газ України"/>
      <sheetName val="Лист1"/>
      <sheetName val="МТР все 2"/>
      <sheetName val="попер_роз"/>
    </sheetNames>
    <sheetDataSet>
      <sheetData sheetId="0" refreshError="1"/>
      <sheetData sheetId="1" refreshError="1"/>
      <sheetData sheetId="2" refreshError="1"/>
      <sheetData sheetId="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c"/>
      <sheetName val="DodDot"/>
      <sheetName val="Dod ARK"/>
      <sheetName val="Dod Clavutich"/>
      <sheetName val="Svod 3511060"/>
      <sheetName val="Viluch(1-12)"/>
      <sheetName val="Diti "/>
      <sheetName val="TvPalGaz"/>
      <sheetName val="Ener "/>
      <sheetName val="IncsiPilgi (2)"/>
      <sheetName val="GirZakon"/>
      <sheetName val="Govti Vodi"/>
      <sheetName val="Chor Flot"/>
      <sheetName val="Afganci"/>
      <sheetName val="Shidka Dop"/>
      <sheetName val="Likarna"/>
      <sheetName val="Zoiot Pidkova"/>
      <sheetName val="Granti"/>
      <sheetName val="Granti1"/>
      <sheetName val="Vibori"/>
      <sheetName val="Metro"/>
      <sheetName val="Oper Teatr"/>
      <sheetName val="Makeevka"/>
      <sheetName val="Ctix Lixo IvFrank"/>
      <sheetName val="Groshi xodat za dit"/>
      <sheetName val="Ctix Lixo Zakarp"/>
      <sheetName val="Coc GKG Inv"/>
      <sheetName val="Tuzla"/>
      <sheetName val="Zmiinii"/>
      <sheetName val="Ctandarti"/>
      <sheetName val="CocEkon"/>
      <sheetName val="Ictor Zabudova"/>
      <sheetName val="Ict Zab"/>
      <sheetName val="Ukr Kultura"/>
      <sheetName val="Minoboroni"/>
      <sheetName val="Mic Arcenal"/>
      <sheetName val="Inekcini"/>
      <sheetName val="In"/>
      <sheetName val="diti ciroti -2(minmolod)"/>
      <sheetName val="Korek ocvita"/>
      <sheetName val="Tex Dic Ocvita"/>
      <sheetName val="Troleib"/>
      <sheetName val="Utoc.Zaoshadg"/>
      <sheetName val="Metro Cpec Fond"/>
      <sheetName val="Svitov Bank"/>
      <sheetName val="Shidka Dop Cp Fond"/>
      <sheetName val="Gazoprovodi"/>
      <sheetName val="Troleib Cpec Fond"/>
      <sheetName val="Zaporiggya"/>
      <sheetName val="Kremenchuk"/>
      <sheetName val="Pereviz ditey"/>
      <sheetName val="Kom dorigu"/>
      <sheetName val="Chor Fiot Cpec Fond"/>
      <sheetName val="Zaosch"/>
      <sheetName val="kryvRig"/>
      <sheetName val="OSVITA"/>
      <sheetName val="Tar"/>
      <sheetName val="Nar.instr"/>
      <sheetName val="DDot"/>
      <sheetName val="Dsub"/>
      <sheetName val="МТР Газ України"/>
      <sheetName val="7  інші витрати"/>
      <sheetName val="Inform"/>
    </sheetNames>
    <sheetDataSet>
      <sheetData sheetId="0"/>
      <sheetData sheetId="1"/>
      <sheetData sheetId="2"/>
      <sheetData sheetId="3"/>
      <sheetData sheetId="4"/>
      <sheetData sheetId="5"/>
      <sheetData sheetId="6"/>
      <sheetData sheetId="7"/>
      <sheetData sheetId="8" refreshError="1">
        <row r="2">
          <cell r="A2" t="str">
            <v>Обсяг помісячного надходження субвенції з державного бюджету до місцевих бюджетів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v>
          </cell>
        </row>
        <row r="5">
          <cell r="A5" t="str">
            <v>Код бюджету</v>
          </cell>
          <cell r="B5" t="str">
            <v>Назва адміністративно-територіальної одиниці</v>
          </cell>
          <cell r="C5" t="str">
            <v>січень</v>
          </cell>
          <cell r="D5" t="str">
            <v>лютий</v>
          </cell>
          <cell r="E5" t="str">
            <v>березень</v>
          </cell>
          <cell r="F5" t="str">
            <v>квітень</v>
          </cell>
          <cell r="G5" t="str">
            <v>травень</v>
          </cell>
        </row>
        <row r="6">
          <cell r="A6" t="str">
            <v>О1100000000</v>
          </cell>
          <cell r="B6" t="str">
            <v>бюджет Автономної Республіки Крим</v>
          </cell>
          <cell r="C6">
            <v>2463.5419999999999</v>
          </cell>
          <cell r="D6">
            <v>5004.6750000000002</v>
          </cell>
          <cell r="E6">
            <v>4874.01</v>
          </cell>
          <cell r="F6">
            <v>6713.2</v>
          </cell>
          <cell r="G6">
            <v>5483.6</v>
          </cell>
        </row>
        <row r="7">
          <cell r="A7" t="str">
            <v>О2100000000</v>
          </cell>
          <cell r="B7" t="str">
            <v>обласний бюджет Вiнницької області</v>
          </cell>
          <cell r="C7">
            <v>5585.9549999999999</v>
          </cell>
          <cell r="D7">
            <v>5130.4480000000003</v>
          </cell>
          <cell r="E7">
            <v>5614.5339999999997</v>
          </cell>
          <cell r="F7">
            <v>7821.4</v>
          </cell>
          <cell r="G7">
            <v>4676.6000000000004</v>
          </cell>
        </row>
        <row r="8">
          <cell r="A8" t="str">
            <v>О3100000000</v>
          </cell>
          <cell r="B8" t="str">
            <v>обласний бюджет Волинської області</v>
          </cell>
          <cell r="C8">
            <v>3419.413</v>
          </cell>
          <cell r="D8">
            <v>4547.1629999999996</v>
          </cell>
          <cell r="E8">
            <v>4267.8410000000003</v>
          </cell>
          <cell r="F8">
            <v>5180.2</v>
          </cell>
          <cell r="G8">
            <v>3258.4</v>
          </cell>
        </row>
        <row r="9">
          <cell r="A9" t="str">
            <v>О4100000000</v>
          </cell>
          <cell r="B9" t="str">
            <v>обласний бюджет Днiпропетровської області</v>
          </cell>
          <cell r="C9">
            <v>8288.7270000000008</v>
          </cell>
          <cell r="D9">
            <v>20991.351999999999</v>
          </cell>
          <cell r="E9">
            <v>16903.654999999999</v>
          </cell>
          <cell r="F9">
            <v>23535.787</v>
          </cell>
          <cell r="G9">
            <v>12935.2</v>
          </cell>
        </row>
        <row r="10">
          <cell r="A10" t="str">
            <v>О5100000000</v>
          </cell>
          <cell r="B10" t="str">
            <v>обласний бюджет Донецької області</v>
          </cell>
          <cell r="C10">
            <v>11729.522000000001</v>
          </cell>
          <cell r="D10">
            <v>19530.755000000001</v>
          </cell>
          <cell r="E10">
            <v>19355.436000000002</v>
          </cell>
          <cell r="F10">
            <v>26008.7</v>
          </cell>
          <cell r="G10">
            <v>15778.6</v>
          </cell>
        </row>
        <row r="11">
          <cell r="A11" t="str">
            <v>О6100000000</v>
          </cell>
          <cell r="B11" t="str">
            <v>обласний бюджет Житомирської області</v>
          </cell>
          <cell r="C11">
            <v>3202.2750000000001</v>
          </cell>
          <cell r="D11">
            <v>6561.0010000000002</v>
          </cell>
          <cell r="E11">
            <v>5316.2150000000001</v>
          </cell>
          <cell r="F11">
            <v>7407.8</v>
          </cell>
          <cell r="G11">
            <v>4605.7</v>
          </cell>
        </row>
        <row r="12">
          <cell r="A12" t="str">
            <v>О7100000000</v>
          </cell>
          <cell r="B12" t="str">
            <v>обласний бюджет Закарпатської області</v>
          </cell>
          <cell r="C12">
            <v>1513.9649999999999</v>
          </cell>
          <cell r="D12">
            <v>1806.577</v>
          </cell>
          <cell r="E12">
            <v>4712.2439999999997</v>
          </cell>
          <cell r="F12">
            <v>4277.8</v>
          </cell>
          <cell r="G12">
            <v>1586.9</v>
          </cell>
        </row>
        <row r="13">
          <cell r="A13" t="str">
            <v>О8100000000</v>
          </cell>
          <cell r="B13" t="str">
            <v>обласний бюджет Запорiзької області</v>
          </cell>
          <cell r="C13">
            <v>3867.2069999999999</v>
          </cell>
          <cell r="D13">
            <v>7903.7089999999998</v>
          </cell>
          <cell r="E13">
            <v>7399.4160000000002</v>
          </cell>
          <cell r="F13">
            <v>9874.5</v>
          </cell>
          <cell r="G13">
            <v>7155.4</v>
          </cell>
        </row>
        <row r="14">
          <cell r="A14" t="str">
            <v>О9100000000</v>
          </cell>
          <cell r="B14" t="str">
            <v>обласний бюджет Iвано-Франкiвської області</v>
          </cell>
          <cell r="C14">
            <v>3578.223</v>
          </cell>
          <cell r="D14">
            <v>5867.2309999999998</v>
          </cell>
          <cell r="E14">
            <v>6297.893</v>
          </cell>
          <cell r="F14">
            <v>9563.7000000000007</v>
          </cell>
          <cell r="G14">
            <v>3616.2</v>
          </cell>
        </row>
        <row r="15">
          <cell r="A15">
            <v>10100000000</v>
          </cell>
          <cell r="B15" t="str">
            <v>обласний бюджет Київської області</v>
          </cell>
          <cell r="C15">
            <v>10302.385</v>
          </cell>
          <cell r="D15">
            <v>16146.352999999999</v>
          </cell>
          <cell r="E15">
            <v>13833.255999999999</v>
          </cell>
          <cell r="F15">
            <v>18290.400000000001</v>
          </cell>
          <cell r="G15">
            <v>7404.9</v>
          </cell>
        </row>
        <row r="16">
          <cell r="A16">
            <v>11100000000</v>
          </cell>
          <cell r="B16" t="str">
            <v>обласний бюджет Кiровоградської області</v>
          </cell>
          <cell r="C16">
            <v>3580.96</v>
          </cell>
          <cell r="D16">
            <v>4993.7330000000002</v>
          </cell>
          <cell r="E16">
            <v>3976.05</v>
          </cell>
          <cell r="F16">
            <v>7419.8</v>
          </cell>
          <cell r="G16">
            <v>5284.3</v>
          </cell>
        </row>
        <row r="17">
          <cell r="A17">
            <v>12100000000</v>
          </cell>
          <cell r="B17" t="str">
            <v>обласний бюджет Луганської області</v>
          </cell>
          <cell r="C17">
            <v>2843.239</v>
          </cell>
          <cell r="D17">
            <v>8978.6</v>
          </cell>
          <cell r="E17">
            <v>6927.87</v>
          </cell>
          <cell r="F17">
            <v>9087.1</v>
          </cell>
          <cell r="G17">
            <v>6148.4</v>
          </cell>
        </row>
        <row r="18">
          <cell r="A18">
            <v>13100000000</v>
          </cell>
          <cell r="B18" t="str">
            <v>обласний бюджет Львiвської області</v>
          </cell>
          <cell r="C18">
            <v>13665.8</v>
          </cell>
          <cell r="D18">
            <v>12546.388000000001</v>
          </cell>
          <cell r="E18">
            <v>13924.588</v>
          </cell>
          <cell r="F18">
            <v>16320</v>
          </cell>
          <cell r="G18">
            <v>5542.7</v>
          </cell>
        </row>
        <row r="19">
          <cell r="A19">
            <v>14100000000</v>
          </cell>
          <cell r="B19" t="str">
            <v>обласний бюджет Миколаївської області</v>
          </cell>
          <cell r="C19">
            <v>1582.5519999999999</v>
          </cell>
          <cell r="D19">
            <v>4228.6229999999996</v>
          </cell>
          <cell r="E19">
            <v>4112.8190000000004</v>
          </cell>
          <cell r="F19">
            <v>5079.6000000000004</v>
          </cell>
          <cell r="G19">
            <v>4261.3</v>
          </cell>
        </row>
        <row r="20">
          <cell r="A20">
            <v>15100000000</v>
          </cell>
          <cell r="B20" t="str">
            <v>обласний бюджет Одеської області</v>
          </cell>
          <cell r="C20">
            <v>3570.1010000000001</v>
          </cell>
          <cell r="D20">
            <v>8569.5969999999998</v>
          </cell>
          <cell r="E20">
            <v>7127.8249999999998</v>
          </cell>
          <cell r="F20">
            <v>11636.5</v>
          </cell>
          <cell r="G20">
            <v>10163.4</v>
          </cell>
        </row>
        <row r="21">
          <cell r="A21">
            <v>16100000000</v>
          </cell>
          <cell r="B21" t="str">
            <v>обласний бюджет Полтавської області</v>
          </cell>
          <cell r="C21">
            <v>5666.1139999999996</v>
          </cell>
          <cell r="D21">
            <v>6422.4319999999998</v>
          </cell>
          <cell r="E21">
            <v>7489.7539999999999</v>
          </cell>
          <cell r="F21">
            <v>15258.1</v>
          </cell>
          <cell r="G21">
            <v>5827</v>
          </cell>
        </row>
        <row r="22">
          <cell r="A22">
            <v>17100000000</v>
          </cell>
          <cell r="B22" t="str">
            <v>обласний бюджет Рiвненської області</v>
          </cell>
          <cell r="C22">
            <v>1969.902</v>
          </cell>
          <cell r="D22">
            <v>3336.444</v>
          </cell>
          <cell r="E22">
            <v>5380.4470000000001</v>
          </cell>
          <cell r="F22">
            <v>5543.9</v>
          </cell>
          <cell r="G22">
            <v>2982.7</v>
          </cell>
        </row>
        <row r="23">
          <cell r="A23">
            <v>18100000000</v>
          </cell>
          <cell r="B23" t="str">
            <v>обласний бюджет Сумської області</v>
          </cell>
          <cell r="C23">
            <v>4169.5280000000002</v>
          </cell>
          <cell r="D23">
            <v>3622.9929999999999</v>
          </cell>
          <cell r="E23">
            <v>7895.424</v>
          </cell>
          <cell r="F23">
            <v>8377.1</v>
          </cell>
          <cell r="G23">
            <v>4032.7</v>
          </cell>
        </row>
        <row r="24">
          <cell r="A24">
            <v>19100000000</v>
          </cell>
          <cell r="B24" t="str">
            <v>обласний бюджет Тернопiльської області</v>
          </cell>
          <cell r="C24">
            <v>3701.9160000000002</v>
          </cell>
          <cell r="D24">
            <v>4896.8559999999998</v>
          </cell>
          <cell r="E24">
            <v>5147.2650000000003</v>
          </cell>
          <cell r="F24">
            <v>6839.9</v>
          </cell>
          <cell r="G24">
            <v>1830.2</v>
          </cell>
        </row>
        <row r="25">
          <cell r="A25">
            <v>20100000000</v>
          </cell>
          <cell r="B25" t="str">
            <v>обласний бюджет Харкiвської області</v>
          </cell>
          <cell r="C25">
            <v>8386.9330000000009</v>
          </cell>
          <cell r="D25">
            <v>11698.075000000001</v>
          </cell>
          <cell r="E25">
            <v>14592.047</v>
          </cell>
          <cell r="F25">
            <v>27208.2</v>
          </cell>
          <cell r="G25">
            <v>13691.3</v>
          </cell>
        </row>
        <row r="26">
          <cell r="A26">
            <v>21100000000</v>
          </cell>
          <cell r="B26" t="str">
            <v>обласний бюджет Херсонської області</v>
          </cell>
          <cell r="C26">
            <v>2200.9679999999998</v>
          </cell>
          <cell r="D26">
            <v>3252.5390000000002</v>
          </cell>
          <cell r="E26">
            <v>3255.58</v>
          </cell>
          <cell r="F26">
            <v>5299.7</v>
          </cell>
          <cell r="G26">
            <v>3272.2</v>
          </cell>
        </row>
        <row r="27">
          <cell r="A27">
            <v>22100000000</v>
          </cell>
          <cell r="B27" t="str">
            <v>обласний бюджет Хмельницької області</v>
          </cell>
          <cell r="C27">
            <v>4049.5320000000002</v>
          </cell>
          <cell r="D27">
            <v>6627.4</v>
          </cell>
          <cell r="E27">
            <v>4533.01</v>
          </cell>
          <cell r="F27">
            <v>8290.9</v>
          </cell>
          <cell r="G27">
            <v>5960.3</v>
          </cell>
        </row>
        <row r="28">
          <cell r="A28">
            <v>23100000000</v>
          </cell>
          <cell r="B28" t="str">
            <v>обласний бюджет Черкаської області</v>
          </cell>
          <cell r="C28">
            <v>5316.2910000000002</v>
          </cell>
          <cell r="D28">
            <v>6217.3370000000004</v>
          </cell>
          <cell r="E28">
            <v>6195.89</v>
          </cell>
          <cell r="F28">
            <v>10165</v>
          </cell>
          <cell r="G28">
            <v>4770.5</v>
          </cell>
        </row>
        <row r="29">
          <cell r="A29">
            <v>24100000000</v>
          </cell>
          <cell r="B29" t="str">
            <v>обласний бюджет Чернiвецької області</v>
          </cell>
          <cell r="C29">
            <v>1761.75</v>
          </cell>
          <cell r="D29">
            <v>2010.7829999999999</v>
          </cell>
          <cell r="E29">
            <v>1999.8030000000001</v>
          </cell>
          <cell r="F29">
            <v>3410.4</v>
          </cell>
          <cell r="G29">
            <v>2092.5</v>
          </cell>
        </row>
        <row r="30">
          <cell r="A30">
            <v>25100000000</v>
          </cell>
          <cell r="B30" t="str">
            <v>обласний бюджет Чернiгiвецької області</v>
          </cell>
          <cell r="C30">
            <v>4501.0339999999997</v>
          </cell>
          <cell r="D30">
            <v>5828.5460000000003</v>
          </cell>
          <cell r="E30">
            <v>5312.768</v>
          </cell>
          <cell r="F30">
            <v>8541</v>
          </cell>
          <cell r="G30">
            <v>4831.6000000000004</v>
          </cell>
        </row>
        <row r="31">
          <cell r="A31">
            <v>26000000000</v>
          </cell>
          <cell r="B31" t="str">
            <v>м.Київ</v>
          </cell>
          <cell r="C31">
            <v>4478.4290000000001</v>
          </cell>
          <cell r="D31">
            <v>7686.2479999999996</v>
          </cell>
          <cell r="E31">
            <v>8581.6080000000002</v>
          </cell>
          <cell r="F31">
            <v>12592.5</v>
          </cell>
          <cell r="G31">
            <v>10211.1</v>
          </cell>
        </row>
        <row r="32">
          <cell r="A32">
            <v>27000000000</v>
          </cell>
          <cell r="B32" t="str">
            <v>м.Севастополь</v>
          </cell>
          <cell r="C32">
            <v>656.43700000000001</v>
          </cell>
          <cell r="D32">
            <v>1870.8869999999999</v>
          </cell>
          <cell r="E32">
            <v>1073.652</v>
          </cell>
          <cell r="F32">
            <v>1527.6130000000001</v>
          </cell>
          <cell r="G32">
            <v>1254.8</v>
          </cell>
        </row>
        <row r="33">
          <cell r="B33" t="str">
            <v xml:space="preserve">Всього </v>
          </cell>
          <cell r="C33">
            <v>126052.70000000001</v>
          </cell>
          <cell r="D33">
            <v>196276.74499999997</v>
          </cell>
          <cell r="E33">
            <v>196100.90000000005</v>
          </cell>
          <cell r="F33">
            <v>281270.80000000005</v>
          </cell>
          <cell r="G33">
            <v>158658.49999999997</v>
          </cell>
        </row>
        <row r="38">
          <cell r="C38">
            <v>126052.7</v>
          </cell>
          <cell r="D38">
            <v>196276.74499999997</v>
          </cell>
          <cell r="E38">
            <v>196100.9</v>
          </cell>
          <cell r="F38">
            <v>281270.8</v>
          </cell>
          <cell r="G38">
            <v>158658.5</v>
          </cell>
        </row>
        <row r="41">
          <cell r="C41">
            <v>0</v>
          </cell>
          <cell r="D41">
            <v>0</v>
          </cell>
          <cell r="E41">
            <v>0</v>
          </cell>
          <cell r="F41">
            <v>0</v>
          </cell>
          <cell r="G41">
            <v>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ТР Газ України"/>
      <sheetName val="7  інші витрати"/>
      <sheetName val="Ener "/>
      <sheetName val="Лист1"/>
      <sheetName val="ТРП"/>
      <sheetName val="МТР все 2"/>
      <sheetName val="МТР_Газ_України"/>
      <sheetName val="МТР Апарат"/>
      <sheetName val="МТР Укртрансгаз"/>
      <sheetName val="МТР Укргазвидобування"/>
      <sheetName val="МТР Укрспецтрансгаз"/>
      <sheetName val="МТР Чорноморнафтогаз"/>
      <sheetName val="МТР Укртранснафта"/>
      <sheetName val="МТР Газ-тепло"/>
      <sheetName val="МТР_Апарат"/>
      <sheetName val="МТР_Укртрансгаз"/>
      <sheetName val="МТР_Укргазвидобування"/>
      <sheetName val="МТР_Укрспецтрансгаз"/>
      <sheetName val="МТР_Чорноморнафтогаз"/>
      <sheetName val="МТР_Укртранснафта"/>
      <sheetName val="МТР_Газ-тепло"/>
      <sheetName val="Inform"/>
      <sheetName val="812"/>
      <sheetName val="Ф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АЗА  "/>
      <sheetName val="ВАТ"/>
      <sheetName val="ВАТ_фил"/>
      <sheetName val="383,40ч"/>
      <sheetName val="383,40т"/>
      <sheetName val="686,00"/>
      <sheetName val="област"/>
      <sheetName val="Сторно"/>
      <sheetName val="Пряма_труба"/>
      <sheetName val="БАЗА   (2)"/>
      <sheetName val="БАЗА   (3)"/>
      <sheetName val="БАЗА   (5)"/>
      <sheetName val="БАЗА   (4)"/>
      <sheetName val="МТР Газ Україн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3"/>
      <sheetName val="МТР Газ України"/>
      <sheetName val="Inform"/>
      <sheetName val="7  інші витрати"/>
      <sheetName val="БАЗА  "/>
    </sheetNames>
    <sheetDataSet>
      <sheetData sheetId="0" refreshError="1">
        <row r="1">
          <cell r="D1" t="str">
            <v>Баланс грошових доходiв i витрат населення Украјни у</v>
          </cell>
          <cell r="K1" t="str">
            <v>GOD</v>
          </cell>
        </row>
        <row r="2">
          <cell r="K2">
            <v>1993</v>
          </cell>
          <cell r="L2" t="str">
            <v>роцi</v>
          </cell>
        </row>
        <row r="3">
          <cell r="N3" t="str">
            <v>(млрд.крб)</v>
          </cell>
        </row>
        <row r="5">
          <cell r="A5" t="str">
            <v>А. ГРОШОВI ДОХОДИ</v>
          </cell>
        </row>
        <row r="6">
          <cell r="A6" t="str">
            <v>1.Заробiтна плата</v>
          </cell>
        </row>
        <row r="7">
          <cell r="A7" t="str">
            <v>2.Оплата працi робiтникiв</v>
          </cell>
        </row>
        <row r="8">
          <cell r="A8" t="str">
            <v xml:space="preserve">  кооперативiв</v>
          </cell>
        </row>
        <row r="9">
          <cell r="A9" t="str">
            <v>3.Доходи робiтникiв та служ-</v>
          </cell>
        </row>
        <row r="10">
          <cell r="A10" t="str">
            <v xml:space="preserve">  бовцiв вiд пiдприїмств та</v>
          </cell>
        </row>
        <row r="11">
          <cell r="A11" t="str">
            <v xml:space="preserve">  органiзацiй крiм зар.плати</v>
          </cell>
        </row>
        <row r="12">
          <cell r="A12" t="str">
            <v xml:space="preserve">4.Грошовi доходи вiд   </v>
          </cell>
        </row>
        <row r="13">
          <cell r="A13" t="str">
            <v xml:space="preserve">  колгоспiв            </v>
          </cell>
        </row>
        <row r="14">
          <cell r="A14" t="str">
            <v>5.Надходження вiд продажу</v>
          </cell>
        </row>
        <row r="15">
          <cell r="A15" t="str">
            <v xml:space="preserve">  продуктiв сiльсьгого госп.</v>
          </cell>
        </row>
        <row r="16">
          <cell r="A16" t="str">
            <v>Всього трудових доходiв</v>
          </cell>
        </row>
        <row r="17">
          <cell r="A17" t="str">
            <v>(рядки 1+2+3+4+5)</v>
          </cell>
        </row>
        <row r="18">
          <cell r="A18" t="str">
            <v>6.Пенсiј, допомоги,стипендiј</v>
          </cell>
        </row>
        <row r="19">
          <cell r="A19" t="str">
            <v xml:space="preserve">  та iншi надходження</v>
          </cell>
        </row>
        <row r="20">
          <cell r="A20" t="str">
            <v xml:space="preserve">     в тому числi:</v>
          </cell>
        </row>
        <row r="21">
          <cell r="A21" t="str">
            <v xml:space="preserve"> пенсiј, допомоги, стипендiј</v>
          </cell>
        </row>
        <row r="22">
          <cell r="A22" t="str">
            <v>Баланс</v>
          </cell>
        </row>
        <row r="23">
          <cell r="A23" t="str">
            <v>Б.ВИТРАТИ ТА ЗАОЩАДЖЕННЯ</v>
          </cell>
        </row>
        <row r="24">
          <cell r="A24" t="str">
            <v>1.Покупка товарiв та оплата</v>
          </cell>
        </row>
        <row r="25">
          <cell r="A25" t="str">
            <v xml:space="preserve">  послуг</v>
          </cell>
        </row>
        <row r="26">
          <cell r="A26" t="str">
            <v xml:space="preserve">    в тому числi:</v>
          </cell>
        </row>
        <row r="27">
          <cell r="A27" t="str">
            <v xml:space="preserve"> покупка товарiв       </v>
          </cell>
        </row>
        <row r="28">
          <cell r="A28" t="str">
            <v xml:space="preserve"> оплата послуг         </v>
          </cell>
        </row>
        <row r="29">
          <cell r="A29" t="str">
            <v>2.Обов'язковi платежi та</v>
          </cell>
        </row>
        <row r="30">
          <cell r="A30" t="str">
            <v xml:space="preserve">  добровiльнi внески</v>
          </cell>
        </row>
        <row r="31">
          <cell r="A31" t="str">
            <v xml:space="preserve">       iз них:</v>
          </cell>
        </row>
        <row r="32">
          <cell r="A32" t="str">
            <v xml:space="preserve"> прибутковий податок з </v>
          </cell>
        </row>
        <row r="33">
          <cell r="A33" t="str">
            <v xml:space="preserve"> населення             </v>
          </cell>
        </row>
        <row r="34">
          <cell r="A34" t="str">
            <v>3.Прирiст вкладiв,придбання</v>
          </cell>
        </row>
        <row r="35">
          <cell r="A35" t="str">
            <v xml:space="preserve">  облiгацiй Державној внутр.</v>
          </cell>
        </row>
        <row r="36">
          <cell r="A36" t="str">
            <v xml:space="preserve">  позики,iнш.цiнних паперiв  </v>
          </cell>
        </row>
        <row r="37">
          <cell r="A37" t="str">
            <v>Всього</v>
          </cell>
        </row>
        <row r="38">
          <cell r="A38" t="str">
            <v xml:space="preserve">В. Перевищення доходiв над </v>
          </cell>
        </row>
        <row r="39">
          <cell r="A39" t="str">
            <v xml:space="preserve">   витратами</v>
          </cell>
        </row>
        <row r="40">
          <cell r="A40" t="str">
            <v>Баланс</v>
          </cell>
        </row>
        <row r="41">
          <cell r="A41" t="str">
            <v>_x000C_</v>
          </cell>
        </row>
        <row r="46">
          <cell r="A46" t="str">
            <v>А. ГРОШОВI ДОХОДИ</v>
          </cell>
        </row>
        <row r="47">
          <cell r="A47" t="str">
            <v>1.Заробiтна плата</v>
          </cell>
        </row>
        <row r="48">
          <cell r="A48" t="str">
            <v>2.Оплата працi робiтникiв</v>
          </cell>
        </row>
        <row r="49">
          <cell r="A49" t="str">
            <v xml:space="preserve">  кооперативiв</v>
          </cell>
        </row>
        <row r="50">
          <cell r="A50" t="str">
            <v>3.Доходи робiтникiв та служ-</v>
          </cell>
        </row>
        <row r="51">
          <cell r="A51" t="str">
            <v xml:space="preserve">  бовцiв вiд пiдприїмств та</v>
          </cell>
        </row>
        <row r="52">
          <cell r="A52" t="str">
            <v xml:space="preserve">  органiзацiй крiм зар.плати</v>
          </cell>
        </row>
        <row r="53">
          <cell r="A53" t="str">
            <v xml:space="preserve">4.Грошовi доходи вiд   </v>
          </cell>
        </row>
        <row r="54">
          <cell r="A54" t="str">
            <v xml:space="preserve">  колгоспiв            </v>
          </cell>
        </row>
        <row r="55">
          <cell r="A55" t="str">
            <v>5.Надходження вiд продажу</v>
          </cell>
        </row>
        <row r="56">
          <cell r="A56" t="str">
            <v xml:space="preserve">  продуктiв сiльсьгого госп.</v>
          </cell>
        </row>
        <row r="57">
          <cell r="A57" t="str">
            <v>Всього трудових доходiв</v>
          </cell>
        </row>
        <row r="58">
          <cell r="A58" t="str">
            <v>(рядки 1+2+3+4+5)</v>
          </cell>
        </row>
        <row r="59">
          <cell r="A59" t="str">
            <v>6.Пенсiј, допомоги,стипендiј</v>
          </cell>
        </row>
        <row r="60">
          <cell r="A60" t="str">
            <v xml:space="preserve">  та iншi надходження</v>
          </cell>
        </row>
        <row r="61">
          <cell r="A61" t="str">
            <v xml:space="preserve">     в тому числi:</v>
          </cell>
        </row>
        <row r="62">
          <cell r="A62" t="str">
            <v xml:space="preserve"> пенсiј, допомоги, стипендiј</v>
          </cell>
        </row>
        <row r="63">
          <cell r="A63" t="str">
            <v>Баланс</v>
          </cell>
        </row>
        <row r="64">
          <cell r="A64" t="str">
            <v>Б.ВИТРАТИ ТА ЗАОЩАДЖЕННЯ</v>
          </cell>
        </row>
        <row r="65">
          <cell r="A65" t="str">
            <v>1.Покупка товарiв та оплата</v>
          </cell>
        </row>
        <row r="66">
          <cell r="A66" t="str">
            <v xml:space="preserve">  послуг</v>
          </cell>
        </row>
        <row r="67">
          <cell r="A67" t="str">
            <v xml:space="preserve">    в тому числi:</v>
          </cell>
        </row>
        <row r="68">
          <cell r="A68" t="str">
            <v xml:space="preserve"> покупка товарiв       </v>
          </cell>
        </row>
        <row r="69">
          <cell r="A69" t="str">
            <v xml:space="preserve"> оплата послуг         </v>
          </cell>
        </row>
        <row r="70">
          <cell r="A70" t="str">
            <v>2.Обов'язковi платежi та</v>
          </cell>
        </row>
        <row r="71">
          <cell r="A71" t="str">
            <v xml:space="preserve">  добровiльнi внески</v>
          </cell>
        </row>
        <row r="72">
          <cell r="A72" t="str">
            <v xml:space="preserve">       iз них:</v>
          </cell>
        </row>
        <row r="73">
          <cell r="A73" t="str">
            <v xml:space="preserve"> прибутковий податок з </v>
          </cell>
        </row>
        <row r="74">
          <cell r="A74" t="str">
            <v xml:space="preserve"> населення             </v>
          </cell>
        </row>
        <row r="75">
          <cell r="A75" t="str">
            <v>3.Прирiст вкладiв,придбання</v>
          </cell>
        </row>
        <row r="76">
          <cell r="A76" t="str">
            <v xml:space="preserve">  облiгацiй Державној внутр.</v>
          </cell>
        </row>
        <row r="77">
          <cell r="A77" t="str">
            <v xml:space="preserve">  позики,iнш.цiнних паперiв  </v>
          </cell>
        </row>
        <row r="78">
          <cell r="A78" t="str">
            <v>Всього</v>
          </cell>
        </row>
        <row r="79">
          <cell r="A79" t="str">
            <v xml:space="preserve">В. Перевищення доходiв над </v>
          </cell>
        </row>
        <row r="80">
          <cell r="A80" t="str">
            <v xml:space="preserve">   витратами</v>
          </cell>
        </row>
        <row r="81">
          <cell r="A81" t="str">
            <v>Баланс</v>
          </cell>
        </row>
        <row r="82">
          <cell r="A82" t="str">
            <v xml:space="preserve">        Довiдково: чисельнiсть населення в</v>
          </cell>
        </row>
        <row r="83">
          <cell r="A83" t="str">
            <v>_x000C_</v>
          </cell>
        </row>
        <row r="88">
          <cell r="A88" t="str">
            <v>А. ГРОШОВI ДОХОДИ</v>
          </cell>
        </row>
        <row r="89">
          <cell r="A89" t="str">
            <v>1.Заробiтна плата</v>
          </cell>
        </row>
        <row r="90">
          <cell r="A90" t="str">
            <v>2.Оплата працi робiтникiв</v>
          </cell>
        </row>
        <row r="91">
          <cell r="A91" t="str">
            <v xml:space="preserve">  кооперативiв</v>
          </cell>
        </row>
        <row r="92">
          <cell r="A92" t="str">
            <v>3.Доходи робiтникiв та служ-</v>
          </cell>
        </row>
        <row r="93">
          <cell r="A93" t="str">
            <v xml:space="preserve">  бовцiв вiд пiдприїмств та</v>
          </cell>
        </row>
        <row r="94">
          <cell r="A94" t="str">
            <v xml:space="preserve">  органiзацiй крiм зар.плати</v>
          </cell>
        </row>
        <row r="95">
          <cell r="A95" t="str">
            <v xml:space="preserve">4.Грошовi доходи вiд   </v>
          </cell>
        </row>
        <row r="96">
          <cell r="A96" t="str">
            <v xml:space="preserve">  колгоспiв            </v>
          </cell>
        </row>
        <row r="97">
          <cell r="A97" t="str">
            <v>5.Надходження вiд продажу</v>
          </cell>
        </row>
        <row r="98">
          <cell r="A98" t="str">
            <v xml:space="preserve">  продуктiв сiльсьгого госп.</v>
          </cell>
        </row>
        <row r="99">
          <cell r="A99" t="str">
            <v>Всього трудових доходiв</v>
          </cell>
        </row>
        <row r="100">
          <cell r="A100" t="str">
            <v>(рядки 1+2+3+4+5)</v>
          </cell>
        </row>
        <row r="101">
          <cell r="A101" t="str">
            <v>6.Пенсiј, допомоги,стипендiј</v>
          </cell>
        </row>
        <row r="102">
          <cell r="A102" t="str">
            <v xml:space="preserve">  та iншi надходження</v>
          </cell>
        </row>
        <row r="103">
          <cell r="A103" t="str">
            <v xml:space="preserve">     в тому числi:</v>
          </cell>
        </row>
        <row r="104">
          <cell r="A104" t="str">
            <v xml:space="preserve"> пенсiј, допомоги, стипендiј</v>
          </cell>
        </row>
        <row r="105">
          <cell r="A105" t="str">
            <v>Баланс</v>
          </cell>
        </row>
        <row r="106">
          <cell r="A106" t="str">
            <v>Б.ВИТРАТИ ТА ЗАОЩАДЖЕННЯ</v>
          </cell>
        </row>
        <row r="107">
          <cell r="A107" t="str">
            <v>1.Покупка товарiв та оплата</v>
          </cell>
        </row>
        <row r="108">
          <cell r="A108" t="str">
            <v xml:space="preserve">  послуг</v>
          </cell>
        </row>
        <row r="109">
          <cell r="A109" t="str">
            <v xml:space="preserve">    в тому числi:</v>
          </cell>
        </row>
        <row r="110">
          <cell r="A110" t="str">
            <v xml:space="preserve"> покупка товарiв       </v>
          </cell>
        </row>
        <row r="111">
          <cell r="A111" t="str">
            <v xml:space="preserve"> оплата послуг         </v>
          </cell>
        </row>
        <row r="112">
          <cell r="A112" t="str">
            <v>2.Обов'язковi платежi та</v>
          </cell>
        </row>
        <row r="113">
          <cell r="A113" t="str">
            <v xml:space="preserve">  добровiльнi внески</v>
          </cell>
        </row>
        <row r="114">
          <cell r="A114" t="str">
            <v xml:space="preserve">       iз них:</v>
          </cell>
        </row>
        <row r="115">
          <cell r="A115" t="str">
            <v xml:space="preserve"> прибутковий податок з </v>
          </cell>
        </row>
        <row r="116">
          <cell r="A116" t="str">
            <v xml:space="preserve"> населення             </v>
          </cell>
        </row>
        <row r="117">
          <cell r="A117" t="str">
            <v>3.Прирiст вкладiв,придбання</v>
          </cell>
        </row>
        <row r="118">
          <cell r="A118" t="str">
            <v xml:space="preserve">  облiгацiй Державној внутр.</v>
          </cell>
        </row>
        <row r="119">
          <cell r="A119" t="str">
            <v xml:space="preserve">  позики,iнш.цiнних паперiв  </v>
          </cell>
        </row>
        <row r="120">
          <cell r="A120" t="str">
            <v>Всього</v>
          </cell>
        </row>
        <row r="121">
          <cell r="A121" t="str">
            <v xml:space="preserve">В. Перевищення доходiв над </v>
          </cell>
        </row>
        <row r="122">
          <cell r="A122" t="str">
            <v xml:space="preserve">   витратами</v>
          </cell>
        </row>
        <row r="123">
          <cell r="A123" t="str">
            <v>Баланс</v>
          </cell>
        </row>
        <row r="124">
          <cell r="A124" t="str">
            <v>_x000C_</v>
          </cell>
        </row>
        <row r="130">
          <cell r="A130" t="str">
            <v>А. ГРОШОВI ДОХОДИ</v>
          </cell>
        </row>
        <row r="131">
          <cell r="A131" t="str">
            <v>1.Заробiтна плата</v>
          </cell>
        </row>
        <row r="132">
          <cell r="A132" t="str">
            <v>2.Оплата працi робiтникiв</v>
          </cell>
        </row>
        <row r="133">
          <cell r="A133" t="str">
            <v xml:space="preserve">  кооперативiв</v>
          </cell>
        </row>
        <row r="134">
          <cell r="A134" t="str">
            <v>3.Доходи робiтникiв та служ-</v>
          </cell>
        </row>
        <row r="135">
          <cell r="A135" t="str">
            <v xml:space="preserve">  бовцiв вiд пiдприїмств та</v>
          </cell>
        </row>
        <row r="136">
          <cell r="A136" t="str">
            <v xml:space="preserve">  органiзацiй крiм зар.плати</v>
          </cell>
        </row>
        <row r="137">
          <cell r="A137" t="str">
            <v xml:space="preserve">4.Грошовi доходи вiд   </v>
          </cell>
        </row>
        <row r="138">
          <cell r="A138" t="str">
            <v xml:space="preserve">  колгоспiв            </v>
          </cell>
        </row>
        <row r="139">
          <cell r="A139" t="str">
            <v>5.Надходження вiд продажу</v>
          </cell>
        </row>
        <row r="140">
          <cell r="A140" t="str">
            <v xml:space="preserve">  продуктiв сiльсьгого госп.</v>
          </cell>
        </row>
        <row r="141">
          <cell r="A141" t="str">
            <v>Всього трудових доходiв</v>
          </cell>
        </row>
        <row r="142">
          <cell r="A142" t="str">
            <v>(рядки 1+2+3+4+5)</v>
          </cell>
        </row>
        <row r="143">
          <cell r="A143" t="str">
            <v>6.Пенсiј, допомоги,стипендiј</v>
          </cell>
        </row>
        <row r="144">
          <cell r="A144" t="str">
            <v xml:space="preserve">  та iншi надходження</v>
          </cell>
        </row>
        <row r="145">
          <cell r="A145" t="str">
            <v xml:space="preserve">     в тому числi:</v>
          </cell>
        </row>
        <row r="146">
          <cell r="A146" t="str">
            <v xml:space="preserve"> пенсiј, допомоги, стипендiј</v>
          </cell>
        </row>
        <row r="147">
          <cell r="A147" t="str">
            <v>Баланс</v>
          </cell>
        </row>
        <row r="148">
          <cell r="A148" t="str">
            <v>Б.ВИТРАТИ ТА ЗАОЩАДЖЕННЯ</v>
          </cell>
        </row>
        <row r="149">
          <cell r="A149" t="str">
            <v>1.Покупка товарiв та оплата</v>
          </cell>
        </row>
        <row r="150">
          <cell r="A150" t="str">
            <v xml:space="preserve">  послуг</v>
          </cell>
        </row>
        <row r="151">
          <cell r="A151" t="str">
            <v xml:space="preserve">    в тому числi:</v>
          </cell>
        </row>
        <row r="152">
          <cell r="A152" t="str">
            <v xml:space="preserve"> покупка товарiв       </v>
          </cell>
        </row>
        <row r="153">
          <cell r="A153" t="str">
            <v xml:space="preserve"> оплата послуг         </v>
          </cell>
        </row>
        <row r="154">
          <cell r="A154" t="str">
            <v>2.Обов'язковi платежi та</v>
          </cell>
        </row>
        <row r="155">
          <cell r="A155" t="str">
            <v xml:space="preserve">  добровiльнi внески</v>
          </cell>
        </row>
        <row r="156">
          <cell r="A156" t="str">
            <v xml:space="preserve">       iз них:</v>
          </cell>
        </row>
        <row r="157">
          <cell r="A157" t="str">
            <v xml:space="preserve"> прибутковий податок з </v>
          </cell>
        </row>
        <row r="158">
          <cell r="A158" t="str">
            <v xml:space="preserve"> населення             </v>
          </cell>
        </row>
        <row r="159">
          <cell r="A159" t="str">
            <v>3.Прирiст вкладiв,придбання</v>
          </cell>
        </row>
        <row r="160">
          <cell r="A160" t="str">
            <v xml:space="preserve">  облiгацiй Державној внутр.</v>
          </cell>
        </row>
        <row r="161">
          <cell r="A161" t="str">
            <v xml:space="preserve">  позики,iнш.цiнних паперiв  </v>
          </cell>
        </row>
        <row r="162">
          <cell r="A162" t="str">
            <v>Всього</v>
          </cell>
        </row>
        <row r="163">
          <cell r="A163" t="str">
            <v xml:space="preserve">В. Перевищення доходiв над </v>
          </cell>
        </row>
        <row r="164">
          <cell r="A164" t="str">
            <v xml:space="preserve">   витратами</v>
          </cell>
        </row>
        <row r="165">
          <cell r="A165" t="str">
            <v>Баланс</v>
          </cell>
        </row>
        <row r="166">
          <cell r="A166" t="str">
            <v>_x000C_</v>
          </cell>
        </row>
      </sheetData>
      <sheetData sheetId="1" refreshError="1"/>
      <sheetData sheetId="2" refreshError="1"/>
      <sheetData sheetId="3" refreshError="1"/>
      <sheetData sheetId="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
      <sheetName val="1  поясн"/>
      <sheetName val="Вир_пок (2)"/>
      <sheetName val="Вир_пок"/>
      <sheetName val="3  Ф2"/>
      <sheetName val="4  04_05"/>
      <sheetName val="4а доходи"/>
      <sheetName val="4б Собівартість (транспортув)"/>
      <sheetName val="4б Собівартість (постач)"/>
      <sheetName val="4б Собівартість (скрапл. газ)"/>
      <sheetName val="5  Сб_Адм_Зб"/>
      <sheetName val="6  Інші доходи"/>
      <sheetName val="7  Інші витрати"/>
      <sheetName val="8  Кошт_вд_04"/>
      <sheetName val="9  Кошт_вд_05"/>
      <sheetName val="10  Кошт_вд_06"/>
      <sheetName val="10  Кошт_вд_06 _1_"/>
      <sheetName val="10  Кошт_вд_06 _2_"/>
      <sheetName val="10  Кошт_вд_06 _3_"/>
      <sheetName val="10  Кошт_вд_06 _4_"/>
      <sheetName val="11  Ф1"/>
      <sheetName val="12_Рух_кошт_непр"/>
      <sheetName val="13  95 р"/>
      <sheetName val="14 Коефіцієнтний аналіз"/>
      <sheetName val="15 Рух коштів"/>
      <sheetName val="16 Кап_вкл"/>
      <sheetName val="17 Фін_інв"/>
      <sheetName val="18 Подат"/>
      <sheetName val="19 МТР"/>
      <sheetName val="20 Внутр оборот"/>
      <sheetName val="Info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зом"/>
      <sheetName val="МТР Апарат"/>
      <sheetName val="МТР Газ України"/>
      <sheetName val="МТР Укртрансгаз"/>
      <sheetName val="МТР Укргазвидобування"/>
      <sheetName val="МТР Укрспецтрансгаз"/>
      <sheetName val="МТР Чорноморнафтогаз"/>
      <sheetName val="МТР Укртранснафта"/>
      <sheetName val="МТР Газ-тепло"/>
      <sheetName val="gdp"/>
      <sheetName val="199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Inform"/>
      <sheetName val="Control"/>
      <sheetName val="A1"/>
      <sheetName val="A2"/>
      <sheetName val="A3"/>
      <sheetName val="A4"/>
      <sheetName val="A5"/>
      <sheetName val="O1"/>
      <sheetName val="O2"/>
      <sheetName val="O3"/>
      <sheetName val="O4"/>
      <sheetName val="K1"/>
      <sheetName val="K2"/>
      <sheetName val="P1"/>
      <sheetName val="P2"/>
      <sheetName val="P3"/>
      <sheetName val="C1"/>
      <sheetName val="C2"/>
      <sheetName val="C3"/>
      <sheetName val="C4"/>
      <sheetName val="C5"/>
      <sheetName val="C6"/>
      <sheetName val="C7"/>
      <sheetName val="Акт"/>
      <sheetName val="Companies"/>
      <sheetName val="МТР Газ України"/>
    </sheetNames>
    <sheetDataSet>
      <sheetData sheetId="0" refreshError="1"/>
      <sheetData sheetId="1" refreshError="1">
        <row r="2">
          <cell r="F2" t="str">
            <v>Компания "Мама"</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Inform"/>
      <sheetName val="Control"/>
      <sheetName val="A1"/>
      <sheetName val="A2"/>
      <sheetName val="A3"/>
      <sheetName val="A4"/>
      <sheetName val="A5"/>
      <sheetName val="O1"/>
      <sheetName val="O2"/>
      <sheetName val="O3"/>
      <sheetName val="O4"/>
      <sheetName val="K1"/>
      <sheetName val="K2"/>
      <sheetName val="P1"/>
      <sheetName val="P2"/>
      <sheetName val="P3"/>
      <sheetName val="C1"/>
      <sheetName val="C2"/>
      <sheetName val="C3"/>
      <sheetName val="C4"/>
      <sheetName val="C5"/>
      <sheetName val="C6"/>
      <sheetName val="C7"/>
      <sheetName val="Акт"/>
      <sheetName val="Companies"/>
      <sheetName val="МТР Газ України"/>
      <sheetName val="Лист1"/>
      <sheetName val="consolidation hq formatted"/>
    </sheetNames>
    <sheetDataSet>
      <sheetData sheetId="0" refreshError="1"/>
      <sheetData sheetId="1" refreshError="1">
        <row r="6">
          <cell r="E6" t="str">
            <v>31 декабря 2005 года</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
      <sheetName val="МТР Газ України"/>
      <sheetName val="Ener "/>
      <sheetName val="Технич лист"/>
    </sheetNames>
    <sheetDataSet>
      <sheetData sheetId="0" refreshError="1"/>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Inform"/>
      <sheetName val="Control"/>
      <sheetName val="A1"/>
      <sheetName val="A2"/>
      <sheetName val="A3"/>
      <sheetName val="A4"/>
      <sheetName val="A5"/>
      <sheetName val="O1"/>
      <sheetName val="O2"/>
      <sheetName val="O3"/>
      <sheetName val="O4"/>
      <sheetName val="K1"/>
      <sheetName val="K2"/>
      <sheetName val="P1"/>
      <sheetName val="P2"/>
      <sheetName val="P3"/>
      <sheetName val="C1"/>
      <sheetName val="C2"/>
      <sheetName val="C3"/>
      <sheetName val="C4"/>
      <sheetName val="C5"/>
      <sheetName val="C6"/>
      <sheetName val="C7"/>
      <sheetName val="Акт"/>
      <sheetName val="Companies"/>
      <sheetName val="11)423+424"/>
      <sheetName val="Chart_of_accs"/>
      <sheetName val="МТР Газ України"/>
    </sheetNames>
    <sheetDataSet>
      <sheetData sheetId="0" refreshError="1"/>
      <sheetData sheetId="1" refreshError="1">
        <row r="2">
          <cell r="G2">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Inform"/>
      <sheetName val="Control"/>
      <sheetName val="A1"/>
      <sheetName val="A2"/>
      <sheetName val="A3"/>
      <sheetName val="A4"/>
      <sheetName val="A5"/>
      <sheetName val="O1"/>
      <sheetName val="O2"/>
      <sheetName val="O3"/>
      <sheetName val="O4"/>
      <sheetName val="K1"/>
      <sheetName val="K2"/>
      <sheetName val="P1"/>
      <sheetName val="P2"/>
      <sheetName val="P3"/>
      <sheetName val="C1"/>
      <sheetName val="C2"/>
      <sheetName val="C3"/>
      <sheetName val="C4"/>
      <sheetName val="C5"/>
      <sheetName val="C6"/>
      <sheetName val="C7"/>
      <sheetName val="Акт"/>
      <sheetName val="Companies"/>
      <sheetName val="реестр заявок"/>
      <sheetName val="ЗКЛ"/>
      <sheetName val="реестр_заявок"/>
      <sheetName val="Рабоч"/>
      <sheetName val="11)423+424"/>
      <sheetName val="Chart_of_accs"/>
      <sheetName val="Лист1"/>
      <sheetName val="База"/>
      <sheetName val="база  "/>
      <sheetName val="банк"/>
      <sheetName val="дез"/>
      <sheetName val="связь"/>
      <sheetName val="компод"/>
      <sheetName val="пож"/>
      <sheetName val="проезд"/>
      <sheetName val="страх"/>
    </sheetNames>
    <sheetDataSet>
      <sheetData sheetId="0" refreshError="1"/>
      <sheetData sheetId="1" refreshError="1">
        <row r="2">
          <cell r="G2">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АЗА  "/>
      <sheetName val="ВАТ"/>
      <sheetName val="ВАТ_фил"/>
      <sheetName val="210"/>
      <sheetName val="241,5"/>
      <sheetName val="област"/>
      <sheetName val="Сторно"/>
      <sheetName val="Пряма_труба"/>
      <sheetName val="БАЗА   (2)"/>
      <sheetName val="БАЗА   (3)"/>
      <sheetName val="БАЗА   (4)"/>
      <sheetName val="БАЗА   (5)"/>
      <sheetName val="БАЗА   (6)"/>
      <sheetName val="БАЗА   (7)"/>
      <sheetName val="БАЗА   (8)"/>
      <sheetName val="БАЗА   (9)"/>
      <sheetName val="БАЗА   (10)"/>
      <sheetName val="БАЗА   (12)"/>
      <sheetName val="БАЗА   (11)"/>
      <sheetName val="БАЗА   (13)"/>
      <sheetName val="БАЗА   (14)"/>
      <sheetName val="Info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зом"/>
      <sheetName val="МТР Апарат"/>
      <sheetName val="МТР Газ України"/>
      <sheetName val="МТР Укртрансгаз"/>
      <sheetName val="МТР Укргазвидобування"/>
      <sheetName val="МТР Укрспецтрансгаз"/>
      <sheetName val="МТР Чорноморнафтогаз"/>
      <sheetName val="МТР Укртранснафта"/>
      <sheetName val="МТР Газ-тепло"/>
      <sheetName val="1993"/>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Inform"/>
      <sheetName val="Control"/>
      <sheetName val="A1"/>
      <sheetName val="A2"/>
      <sheetName val="A3"/>
      <sheetName val="A4"/>
      <sheetName val="A5"/>
      <sheetName val="O1"/>
      <sheetName val="O2"/>
      <sheetName val="O3"/>
      <sheetName val="O4"/>
      <sheetName val="K1"/>
      <sheetName val="K2"/>
      <sheetName val="P1"/>
      <sheetName val="P2"/>
      <sheetName val="P3"/>
      <sheetName val="C1"/>
      <sheetName val="C2"/>
      <sheetName val="C3"/>
      <sheetName val="C4"/>
      <sheetName val="C5"/>
      <sheetName val="C6"/>
      <sheetName val="C7"/>
      <sheetName val="Акт"/>
      <sheetName val="Companies"/>
      <sheetName val="МТР Газ України"/>
      <sheetName val="1993"/>
    </sheetNames>
    <sheetDataSet>
      <sheetData sheetId="0" refreshError="1"/>
      <sheetData sheetId="1" refreshError="1">
        <row r="2">
          <cell r="F2" t="str">
            <v>Компания "Мама"</v>
          </cell>
          <cell r="G2">
            <v>0</v>
          </cell>
        </row>
        <row r="5">
          <cell r="E5" t="str">
            <v>01 января 2005 года</v>
          </cell>
        </row>
        <row r="6">
          <cell r="E6" t="str">
            <v>31 декабря 2005 года</v>
          </cell>
        </row>
        <row r="38">
          <cell r="E38" t="str">
            <v>тыс. грн.</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Inform"/>
      <sheetName val="Control"/>
      <sheetName val="A1"/>
      <sheetName val="A2"/>
      <sheetName val="A3"/>
      <sheetName val="A4"/>
      <sheetName val="A5"/>
      <sheetName val="O1"/>
      <sheetName val="O2"/>
      <sheetName val="O3"/>
      <sheetName val="O4"/>
      <sheetName val="K1"/>
      <sheetName val="K2"/>
      <sheetName val="P1"/>
      <sheetName val="P2"/>
      <sheetName val="P3"/>
      <sheetName val="C1"/>
      <sheetName val="C2"/>
      <sheetName val="C3"/>
      <sheetName val="C4"/>
      <sheetName val="C5"/>
      <sheetName val="C6"/>
      <sheetName val="C7"/>
      <sheetName val="Акт"/>
      <sheetName val="Companies"/>
      <sheetName val="МТР Газ України"/>
      <sheetName val="Лист2"/>
    </sheetNames>
    <sheetDataSet>
      <sheetData sheetId="0"/>
      <sheetData sheetId="1" refreshError="1">
        <row r="2">
          <cell r="F2" t="str">
            <v>Компания "Мама"</v>
          </cell>
          <cell r="G2">
            <v>0</v>
          </cell>
        </row>
        <row r="5">
          <cell r="E5" t="str">
            <v>01 января 2005 года</v>
          </cell>
        </row>
        <row r="6">
          <cell r="E6" t="str">
            <v>31 декабря 2005 года</v>
          </cell>
        </row>
        <row r="38">
          <cell r="E38" t="str">
            <v>тыс. грн.</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Inform"/>
      <sheetName val="Control"/>
      <sheetName val="A1"/>
      <sheetName val="A2"/>
      <sheetName val="A3"/>
      <sheetName val="A4"/>
      <sheetName val="A5"/>
      <sheetName val="O1"/>
      <sheetName val="O2"/>
      <sheetName val="O3"/>
      <sheetName val="O4"/>
      <sheetName val="K1"/>
      <sheetName val="K2"/>
      <sheetName val="P1"/>
      <sheetName val="P2"/>
      <sheetName val="P3"/>
      <sheetName val="C1"/>
      <sheetName val="C2"/>
      <sheetName val="C3"/>
      <sheetName val="C4"/>
      <sheetName val="C5"/>
      <sheetName val="C6"/>
      <sheetName val="C7"/>
      <sheetName val="Акт"/>
      <sheetName val="Companies"/>
      <sheetName val="1_Структура по елементах"/>
      <sheetName val="Д3"/>
      <sheetName val="МТР Газ України"/>
      <sheetName val="рік"/>
      <sheetName val="1993"/>
    </sheetNames>
    <sheetDataSet>
      <sheetData sheetId="0" refreshError="1"/>
      <sheetData sheetId="1" refreshError="1">
        <row r="2">
          <cell r="F2" t="str">
            <v>Компания "Мама"</v>
          </cell>
          <cell r="G2">
            <v>0</v>
          </cell>
        </row>
        <row r="5">
          <cell r="E5" t="str">
            <v>01 января 2005 года</v>
          </cell>
        </row>
        <row r="6">
          <cell r="E6" t="str">
            <v>31 декабря 2005 года</v>
          </cell>
        </row>
        <row r="38">
          <cell r="E38" t="str">
            <v>тыс. грн.</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
      <sheetName val="МТР Газ України"/>
    </sheetNames>
    <sheetDataSet>
      <sheetData sheetId="0"/>
      <sheetData sheetId="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ТР Газ України"/>
      <sheetName val="Inform"/>
      <sheetName val="1993"/>
    </sheetNames>
    <sheetDataSet>
      <sheetData sheetId="0" refreshError="1"/>
      <sheetData sheetId="1" refreshError="1"/>
      <sheetData sheetId="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52"/>
  <sheetViews>
    <sheetView view="pageBreakPreview" zoomScale="60" zoomScaleNormal="100" workbookViewId="0">
      <selection activeCell="F24" sqref="F24"/>
    </sheetView>
  </sheetViews>
  <sheetFormatPr defaultColWidth="8.88671875" defaultRowHeight="13.2"/>
  <cols>
    <col min="1" max="1" width="24" style="47" customWidth="1"/>
    <col min="2" max="2" width="15.5546875" style="47" customWidth="1"/>
    <col min="3" max="3" width="15.109375" style="47" customWidth="1"/>
    <col min="4" max="4" width="15.88671875" style="47" customWidth="1"/>
    <col min="5" max="5" width="14.109375" style="47" customWidth="1"/>
    <col min="6" max="6" width="11.109375" style="47" customWidth="1"/>
    <col min="7" max="7" width="17.44140625" style="47" customWidth="1"/>
    <col min="8" max="8" width="11.6640625" style="47" customWidth="1"/>
    <col min="9" max="16384" width="8.88671875" style="47"/>
  </cols>
  <sheetData>
    <row r="1" spans="1:8" ht="38.4" customHeight="1">
      <c r="A1" s="489" t="s">
        <v>790</v>
      </c>
      <c r="B1" s="489"/>
      <c r="C1" s="489"/>
      <c r="D1" s="489"/>
      <c r="E1" s="489"/>
      <c r="F1" s="489"/>
      <c r="G1" s="489"/>
      <c r="H1" s="489"/>
    </row>
    <row r="2" spans="1:8" ht="28.95" customHeight="1">
      <c r="A2" s="489" t="s">
        <v>838</v>
      </c>
      <c r="B2" s="489"/>
      <c r="C2" s="489"/>
      <c r="D2" s="489"/>
      <c r="E2" s="489"/>
      <c r="F2" s="489"/>
      <c r="G2" s="489"/>
      <c r="H2" s="489"/>
    </row>
    <row r="3" spans="1:8" ht="30.6" customHeight="1">
      <c r="A3" s="489" t="s">
        <v>791</v>
      </c>
      <c r="B3" s="489"/>
      <c r="C3" s="489"/>
      <c r="D3" s="489"/>
      <c r="E3" s="489"/>
      <c r="F3" s="489"/>
      <c r="G3" s="489"/>
      <c r="H3" s="489"/>
    </row>
    <row r="4" spans="1:8" ht="42.6" customHeight="1">
      <c r="A4" s="495" t="s">
        <v>792</v>
      </c>
      <c r="B4" s="495"/>
      <c r="C4" s="495"/>
      <c r="D4" s="495"/>
      <c r="E4" s="495"/>
      <c r="F4" s="495"/>
      <c r="G4" s="495"/>
      <c r="H4" s="495"/>
    </row>
    <row r="5" spans="1:8" ht="106.2" customHeight="1">
      <c r="A5" s="497" t="s">
        <v>793</v>
      </c>
      <c r="B5" s="497"/>
      <c r="C5" s="497"/>
      <c r="D5" s="497"/>
      <c r="E5" s="497"/>
      <c r="F5" s="497"/>
      <c r="G5" s="497"/>
      <c r="H5" s="497"/>
    </row>
    <row r="6" spans="1:8" ht="36" customHeight="1">
      <c r="A6" s="495" t="s">
        <v>794</v>
      </c>
      <c r="B6" s="495"/>
      <c r="C6" s="495"/>
      <c r="D6" s="495"/>
      <c r="E6" s="495"/>
      <c r="F6" s="495"/>
      <c r="G6" s="495"/>
      <c r="H6" s="495"/>
    </row>
    <row r="7" spans="1:8" ht="42.6" customHeight="1">
      <c r="A7" s="494" t="s">
        <v>795</v>
      </c>
      <c r="B7" s="494"/>
      <c r="C7" s="494"/>
      <c r="D7" s="494"/>
      <c r="E7" s="494"/>
      <c r="F7" s="494"/>
      <c r="G7" s="494"/>
      <c r="H7" s="494"/>
    </row>
    <row r="8" spans="1:8" ht="27.6" customHeight="1">
      <c r="A8" s="494" t="s">
        <v>796</v>
      </c>
      <c r="B8" s="494"/>
      <c r="C8" s="494"/>
      <c r="D8" s="494"/>
      <c r="E8" s="494"/>
      <c r="F8" s="494"/>
      <c r="G8" s="494"/>
      <c r="H8" s="494"/>
    </row>
    <row r="9" spans="1:8" ht="31.2" customHeight="1">
      <c r="A9" s="494" t="s">
        <v>797</v>
      </c>
      <c r="B9" s="494"/>
      <c r="C9" s="494"/>
      <c r="D9" s="494"/>
      <c r="E9" s="494"/>
      <c r="F9" s="494"/>
      <c r="G9" s="494"/>
      <c r="H9" s="494"/>
    </row>
    <row r="10" spans="1:8" ht="29.4" customHeight="1">
      <c r="A10" s="495" t="s">
        <v>798</v>
      </c>
      <c r="B10" s="495"/>
      <c r="C10" s="495"/>
      <c r="D10" s="495"/>
      <c r="E10" s="495"/>
      <c r="F10" s="495"/>
      <c r="G10" s="495"/>
      <c r="H10" s="495"/>
    </row>
    <row r="11" spans="1:8" ht="26.4" customHeight="1">
      <c r="A11" s="494" t="s">
        <v>799</v>
      </c>
      <c r="B11" s="494"/>
      <c r="C11" s="494"/>
      <c r="D11" s="494"/>
      <c r="E11" s="494"/>
      <c r="F11" s="494"/>
      <c r="G11" s="494"/>
      <c r="H11" s="494"/>
    </row>
    <row r="12" spans="1:8" ht="36" customHeight="1">
      <c r="A12" s="496" t="s">
        <v>800</v>
      </c>
      <c r="B12" s="496"/>
      <c r="C12" s="496"/>
      <c r="D12" s="496"/>
      <c r="E12" s="496"/>
      <c r="F12" s="496"/>
      <c r="G12" s="496"/>
      <c r="H12" s="496"/>
    </row>
    <row r="13" spans="1:8" ht="74.400000000000006" customHeight="1">
      <c r="A13" s="494" t="s">
        <v>839</v>
      </c>
      <c r="B13" s="494"/>
      <c r="C13" s="494"/>
      <c r="D13" s="494"/>
      <c r="E13" s="494"/>
      <c r="F13" s="494"/>
      <c r="G13" s="494"/>
      <c r="H13" s="494"/>
    </row>
    <row r="14" spans="1:8" ht="42.6" customHeight="1">
      <c r="A14" s="494" t="s">
        <v>840</v>
      </c>
      <c r="B14" s="494"/>
      <c r="C14" s="494"/>
      <c r="D14" s="494"/>
      <c r="E14" s="494"/>
      <c r="F14" s="494"/>
      <c r="G14" s="494"/>
      <c r="H14" s="494"/>
    </row>
    <row r="15" spans="1:8" ht="31.95" customHeight="1">
      <c r="A15" s="496" t="s">
        <v>801</v>
      </c>
      <c r="B15" s="496"/>
      <c r="C15" s="496"/>
      <c r="D15" s="496"/>
      <c r="E15" s="496"/>
      <c r="F15" s="496"/>
      <c r="G15" s="496"/>
      <c r="H15" s="496"/>
    </row>
    <row r="16" spans="1:8" ht="28.95" customHeight="1">
      <c r="A16" s="494" t="s">
        <v>802</v>
      </c>
      <c r="B16" s="494"/>
      <c r="C16" s="494"/>
      <c r="D16" s="494"/>
      <c r="E16" s="494"/>
      <c r="F16" s="494"/>
      <c r="G16" s="494"/>
      <c r="H16" s="494"/>
    </row>
    <row r="17" spans="1:8" ht="22.2" customHeight="1">
      <c r="A17" s="487" t="s">
        <v>355</v>
      </c>
      <c r="B17" s="487"/>
      <c r="C17" s="487"/>
      <c r="D17" s="487"/>
      <c r="E17" s="487"/>
      <c r="F17" s="487"/>
      <c r="G17" s="487"/>
      <c r="H17" s="487"/>
    </row>
    <row r="18" spans="1:8" ht="27" customHeight="1">
      <c r="A18" s="489" t="s">
        <v>841</v>
      </c>
      <c r="B18" s="489"/>
      <c r="C18" s="489"/>
      <c r="D18" s="489"/>
      <c r="E18" s="489"/>
      <c r="F18" s="489"/>
      <c r="G18" s="489"/>
      <c r="H18" s="489"/>
    </row>
    <row r="19" spans="1:8" ht="18.600000000000001" customHeight="1">
      <c r="A19" s="487" t="s">
        <v>382</v>
      </c>
      <c r="B19" s="487"/>
      <c r="C19" s="487"/>
      <c r="D19" s="487"/>
      <c r="E19" s="487"/>
      <c r="F19" s="487"/>
      <c r="G19" s="487"/>
      <c r="H19" s="487"/>
    </row>
    <row r="20" spans="1:8" ht="20.399999999999999" customHeight="1">
      <c r="A20" s="488" t="s">
        <v>803</v>
      </c>
      <c r="B20" s="488" t="s">
        <v>842</v>
      </c>
      <c r="C20" s="488" t="s">
        <v>814</v>
      </c>
      <c r="D20" s="488" t="s">
        <v>843</v>
      </c>
      <c r="E20" s="488" t="s">
        <v>804</v>
      </c>
      <c r="F20" s="488"/>
      <c r="G20" s="488"/>
      <c r="H20" s="488"/>
    </row>
    <row r="21" spans="1:8" ht="49.95" customHeight="1">
      <c r="A21" s="488"/>
      <c r="B21" s="488"/>
      <c r="C21" s="488"/>
      <c r="D21" s="488"/>
      <c r="E21" s="488" t="s">
        <v>844</v>
      </c>
      <c r="F21" s="488"/>
      <c r="G21" s="488" t="s">
        <v>845</v>
      </c>
      <c r="H21" s="488"/>
    </row>
    <row r="22" spans="1:8" ht="22.2" customHeight="1">
      <c r="A22" s="488"/>
      <c r="B22" s="488"/>
      <c r="C22" s="488"/>
      <c r="D22" s="488"/>
      <c r="E22" s="268" t="s">
        <v>805</v>
      </c>
      <c r="F22" s="268" t="s">
        <v>806</v>
      </c>
      <c r="G22" s="268" t="s">
        <v>805</v>
      </c>
      <c r="H22" s="268" t="s">
        <v>806</v>
      </c>
    </row>
    <row r="23" spans="1:8" ht="42.6" customHeight="1">
      <c r="A23" s="334" t="s">
        <v>807</v>
      </c>
      <c r="B23" s="185">
        <f>B24+B31+B49+B51</f>
        <v>513866</v>
      </c>
      <c r="C23" s="185">
        <f t="shared" ref="C23:D23" si="0">C24+C31+C49+C51</f>
        <v>759582.9</v>
      </c>
      <c r="D23" s="185">
        <f t="shared" si="0"/>
        <v>539617</v>
      </c>
      <c r="E23" s="185">
        <f>D23-B23</f>
        <v>25751</v>
      </c>
      <c r="F23" s="186">
        <f>D23/B23</f>
        <v>1.050112286082364</v>
      </c>
      <c r="G23" s="185">
        <f>D23-C23</f>
        <v>-219965.90000000002</v>
      </c>
      <c r="H23" s="186">
        <f>D23/C23</f>
        <v>0.71041225388301921</v>
      </c>
    </row>
    <row r="24" spans="1:8" ht="70.2" customHeight="1">
      <c r="A24" s="335" t="s">
        <v>127</v>
      </c>
      <c r="B24" s="185">
        <f>SUM(B25:B30)</f>
        <v>218815</v>
      </c>
      <c r="C24" s="185">
        <f t="shared" ref="C24:D24" si="1">SUM(C25:C30)</f>
        <v>136486</v>
      </c>
      <c r="D24" s="185">
        <f t="shared" si="1"/>
        <v>128341</v>
      </c>
      <c r="E24" s="185">
        <f>D24-B24</f>
        <v>-90474</v>
      </c>
      <c r="F24" s="186">
        <f>D24/B24</f>
        <v>0.58652743184882206</v>
      </c>
      <c r="G24" s="185">
        <f>D24-C24</f>
        <v>-8145</v>
      </c>
      <c r="H24" s="186">
        <f>D24/C24</f>
        <v>0.94032354966809784</v>
      </c>
    </row>
    <row r="25" spans="1:8" ht="42.6" customHeight="1">
      <c r="A25" s="336" t="s">
        <v>718</v>
      </c>
      <c r="B25" s="337">
        <v>212764.2</v>
      </c>
      <c r="C25" s="337">
        <f>'6.1. Інша інфо_1'!D34</f>
        <v>123486</v>
      </c>
      <c r="D25" s="337">
        <f>'6.1. Інша інфо_1'!G34</f>
        <v>125936.2</v>
      </c>
      <c r="E25" s="337">
        <f>D25-B25</f>
        <v>-86828.000000000015</v>
      </c>
      <c r="F25" s="338">
        <f>D25/B25</f>
        <v>0.59190502913554066</v>
      </c>
      <c r="G25" s="337">
        <f>D25-C25</f>
        <v>2450.1999999999971</v>
      </c>
      <c r="H25" s="338">
        <f>D25/C25</f>
        <v>1.0198419254004503</v>
      </c>
    </row>
    <row r="26" spans="1:8" ht="42.6" customHeight="1">
      <c r="A26" s="336" t="s">
        <v>719</v>
      </c>
      <c r="B26" s="337">
        <v>4021.5</v>
      </c>
      <c r="C26" s="337">
        <f>'6.1. Інша інфо_1'!D35</f>
        <v>11000</v>
      </c>
      <c r="D26" s="337">
        <f>'6.1. Інша інфо_1'!G35</f>
        <v>690.1</v>
      </c>
      <c r="E26" s="337">
        <f>D26-B26</f>
        <v>-3331.4</v>
      </c>
      <c r="F26" s="338">
        <f>D26/B26</f>
        <v>0.17160263583240085</v>
      </c>
      <c r="G26" s="337">
        <f>D26-C26</f>
        <v>-10309.9</v>
      </c>
      <c r="H26" s="338">
        <f t="shared" ref="H26:H30" si="2">D26/C26</f>
        <v>6.2736363636363632E-2</v>
      </c>
    </row>
    <row r="27" spans="1:8" ht="42.6" customHeight="1">
      <c r="A27" s="336" t="s">
        <v>720</v>
      </c>
      <c r="B27" s="337">
        <v>145.80000000000001</v>
      </c>
      <c r="C27" s="337">
        <f>'6.1. Інша інфо_1'!D36</f>
        <v>150</v>
      </c>
      <c r="D27" s="337">
        <f>'6.1. Інша інфо_1'!G36</f>
        <v>141.5</v>
      </c>
      <c r="E27" s="337">
        <f t="shared" ref="E27:E30" si="3">D27-B27</f>
        <v>-4.3000000000000114</v>
      </c>
      <c r="F27" s="338">
        <f t="shared" ref="F27:F30" si="4">D27/B27</f>
        <v>0.97050754458161859</v>
      </c>
      <c r="G27" s="337">
        <f t="shared" ref="G27:G30" si="5">D27-C27</f>
        <v>-8.5</v>
      </c>
      <c r="H27" s="338">
        <f t="shared" si="2"/>
        <v>0.94333333333333336</v>
      </c>
    </row>
    <row r="28" spans="1:8" ht="42.6" customHeight="1">
      <c r="A28" s="336" t="s">
        <v>721</v>
      </c>
      <c r="B28" s="337">
        <v>1160.5</v>
      </c>
      <c r="C28" s="337">
        <f>'6.1. Інша інфо_1'!D37</f>
        <v>1100</v>
      </c>
      <c r="D28" s="337">
        <f>'6.1. Інша інфо_1'!G37</f>
        <v>1141.7</v>
      </c>
      <c r="E28" s="337">
        <f t="shared" si="3"/>
        <v>-18.799999999999955</v>
      </c>
      <c r="F28" s="338">
        <f>D28/B28</f>
        <v>0.98380008616975445</v>
      </c>
      <c r="G28" s="337">
        <f t="shared" si="5"/>
        <v>41.700000000000045</v>
      </c>
      <c r="H28" s="338">
        <f t="shared" si="2"/>
        <v>1.0379090909090909</v>
      </c>
    </row>
    <row r="29" spans="1:8" ht="42.6" customHeight="1">
      <c r="A29" s="336" t="s">
        <v>722</v>
      </c>
      <c r="B29" s="337">
        <v>262.39999999999998</v>
      </c>
      <c r="C29" s="337">
        <f>'6.1. Інша інфо_1'!D38</f>
        <v>300</v>
      </c>
      <c r="D29" s="337">
        <f>'6.1. Інша інфо_1'!G38</f>
        <v>20.9</v>
      </c>
      <c r="E29" s="337">
        <f t="shared" si="3"/>
        <v>-241.49999999999997</v>
      </c>
      <c r="F29" s="338">
        <f>D29/B29</f>
        <v>7.964939024390244E-2</v>
      </c>
      <c r="G29" s="337">
        <f t="shared" si="5"/>
        <v>-279.10000000000002</v>
      </c>
      <c r="H29" s="338">
        <f>D29/C29</f>
        <v>6.9666666666666668E-2</v>
      </c>
    </row>
    <row r="30" spans="1:8" ht="58.2" customHeight="1">
      <c r="A30" s="336" t="s">
        <v>723</v>
      </c>
      <c r="B30" s="337">
        <v>460.6</v>
      </c>
      <c r="C30" s="337">
        <f>'6.1. Інша інфо_1'!D39</f>
        <v>450</v>
      </c>
      <c r="D30" s="337">
        <f>'6.1. Інша інфо_1'!G39</f>
        <v>410.6</v>
      </c>
      <c r="E30" s="337">
        <f t="shared" si="3"/>
        <v>-50</v>
      </c>
      <c r="F30" s="338">
        <f t="shared" si="4"/>
        <v>0.89144594007815892</v>
      </c>
      <c r="G30" s="337">
        <f t="shared" si="5"/>
        <v>-39.399999999999977</v>
      </c>
      <c r="H30" s="338">
        <f t="shared" si="2"/>
        <v>0.9124444444444445</v>
      </c>
    </row>
    <row r="31" spans="1:8" ht="35.4" customHeight="1">
      <c r="A31" s="266" t="s">
        <v>365</v>
      </c>
      <c r="B31" s="339">
        <f>SUM(B32:B48)</f>
        <v>288874</v>
      </c>
      <c r="C31" s="339">
        <f>SUM(C32:C48)</f>
        <v>616830.9</v>
      </c>
      <c r="D31" s="339">
        <f>SUM(D32:D48)</f>
        <v>405888</v>
      </c>
      <c r="E31" s="339">
        <f>SUM(E32:E47)</f>
        <v>117013.99999999997</v>
      </c>
      <c r="F31" s="339">
        <f>SUM(F32:F47)</f>
        <v>6.5024290095613351</v>
      </c>
      <c r="G31" s="339">
        <f>SUM(G32:G47)</f>
        <v>-198979.4</v>
      </c>
      <c r="H31" s="339">
        <f>SUM(H32:H47)</f>
        <v>9.1810980392156871</v>
      </c>
    </row>
    <row r="32" spans="1:8" ht="49.95" customHeight="1">
      <c r="A32" s="124" t="s">
        <v>531</v>
      </c>
      <c r="B32" s="337">
        <f>'Розшифровка фінрезультати'!D67</f>
        <v>4251.3999999999996</v>
      </c>
      <c r="C32" s="337">
        <f>'Розшифровка фінрезультати'!E67</f>
        <v>1200</v>
      </c>
      <c r="D32" s="337">
        <f>'Розшифровка фінрезультати'!F67</f>
        <v>3605.2</v>
      </c>
      <c r="E32" s="337">
        <f t="shared" ref="E32" si="6">D32-B32</f>
        <v>-646.19999999999982</v>
      </c>
      <c r="F32" s="338">
        <f t="shared" ref="F32" si="7">D32/B32</f>
        <v>0.84800301077292184</v>
      </c>
      <c r="G32" s="337">
        <f t="shared" ref="G32" si="8">D32-C32</f>
        <v>2405.1999999999998</v>
      </c>
      <c r="H32" s="338">
        <f t="shared" ref="H32" si="9">D32/C32</f>
        <v>3.0043333333333333</v>
      </c>
    </row>
    <row r="33" spans="1:8" ht="22.2" customHeight="1">
      <c r="A33" s="118" t="s">
        <v>532</v>
      </c>
      <c r="B33" s="337">
        <f>'Розшифровка фінрезультати'!D68</f>
        <v>349.1</v>
      </c>
      <c r="C33" s="337">
        <f>'Розшифровка фінрезультати'!E68</f>
        <v>340</v>
      </c>
      <c r="D33" s="337">
        <f>'Розшифровка фінрезультати'!F68</f>
        <v>400.1</v>
      </c>
      <c r="E33" s="337">
        <f t="shared" ref="E33:E48" si="10">D33-B33</f>
        <v>51</v>
      </c>
      <c r="F33" s="338">
        <f t="shared" ref="F33:F44" si="11">D33/B33</f>
        <v>1.1460899455743341</v>
      </c>
      <c r="G33" s="337">
        <f t="shared" ref="G33:G48" si="12">D33-C33</f>
        <v>60.100000000000023</v>
      </c>
      <c r="H33" s="338">
        <f t="shared" ref="H33:H48" si="13">D33/C33</f>
        <v>1.1767647058823529</v>
      </c>
    </row>
    <row r="34" spans="1:8" ht="78.599999999999994" customHeight="1">
      <c r="A34" s="118" t="s">
        <v>533</v>
      </c>
      <c r="B34" s="337">
        <f>'Розшифровка фінрезультати'!D69</f>
        <v>0</v>
      </c>
      <c r="C34" s="337">
        <f>'Розшифровка фінрезультати'!E69</f>
        <v>133035.4</v>
      </c>
      <c r="D34" s="337">
        <f>'Розшифровка фінрезультати'!F69</f>
        <v>0</v>
      </c>
      <c r="E34" s="337">
        <f t="shared" si="10"/>
        <v>0</v>
      </c>
      <c r="F34" s="338"/>
      <c r="G34" s="337">
        <f t="shared" si="12"/>
        <v>-133035.4</v>
      </c>
      <c r="H34" s="338">
        <f t="shared" si="13"/>
        <v>0</v>
      </c>
    </row>
    <row r="35" spans="1:8" ht="45.6" customHeight="1">
      <c r="A35" s="118" t="s">
        <v>534</v>
      </c>
      <c r="B35" s="337">
        <f>'Розшифровка фінрезультати'!D70</f>
        <v>0</v>
      </c>
      <c r="C35" s="337">
        <f>'Розшифровка фінрезультати'!E70</f>
        <v>20719.099999999999</v>
      </c>
      <c r="D35" s="337">
        <f>'Розшифровка фінрезультати'!F70</f>
        <v>0</v>
      </c>
      <c r="E35" s="337">
        <f t="shared" si="10"/>
        <v>0</v>
      </c>
      <c r="F35" s="338"/>
      <c r="G35" s="337">
        <f t="shared" si="12"/>
        <v>-20719.099999999999</v>
      </c>
      <c r="H35" s="338">
        <f t="shared" si="13"/>
        <v>0</v>
      </c>
    </row>
    <row r="36" spans="1:8" ht="35.4" customHeight="1">
      <c r="A36" s="118" t="s">
        <v>535</v>
      </c>
      <c r="B36" s="337">
        <f>'Розшифровка фінрезультати'!D71</f>
        <v>0</v>
      </c>
      <c r="C36" s="337">
        <f>'Розшифровка фінрезультати'!E71</f>
        <v>0</v>
      </c>
      <c r="D36" s="337">
        <f>'Розшифровка фінрезультати'!F71</f>
        <v>0</v>
      </c>
      <c r="E36" s="337">
        <f t="shared" si="10"/>
        <v>0</v>
      </c>
      <c r="F36" s="338"/>
      <c r="G36" s="337">
        <f t="shared" si="12"/>
        <v>0</v>
      </c>
      <c r="H36" s="338"/>
    </row>
    <row r="37" spans="1:8" ht="46.95" customHeight="1">
      <c r="A37" s="118" t="s">
        <v>537</v>
      </c>
      <c r="B37" s="337">
        <f>'Розшифровка фінрезультати'!D72</f>
        <v>10833.3</v>
      </c>
      <c r="C37" s="337">
        <f>'Розшифровка фінрезультати'!E72</f>
        <v>4364.2</v>
      </c>
      <c r="D37" s="337">
        <f>'Розшифровка фінрезультати'!F72</f>
        <v>4364.2</v>
      </c>
      <c r="E37" s="337">
        <f t="shared" si="10"/>
        <v>-6469.0999999999995</v>
      </c>
      <c r="F37" s="338">
        <f t="shared" si="11"/>
        <v>0.4028504703091394</v>
      </c>
      <c r="G37" s="337">
        <f t="shared" si="12"/>
        <v>0</v>
      </c>
      <c r="H37" s="338">
        <f t="shared" si="13"/>
        <v>1</v>
      </c>
    </row>
    <row r="38" spans="1:8" ht="45.6" customHeight="1">
      <c r="A38" s="118" t="s">
        <v>539</v>
      </c>
      <c r="B38" s="337">
        <f>'Розшифровка фінрезультати'!D73</f>
        <v>7853.5</v>
      </c>
      <c r="C38" s="337">
        <f>'Розшифровка фінрезультати'!E73</f>
        <v>2674.7</v>
      </c>
      <c r="D38" s="337">
        <f>'Розшифровка фінрезультати'!F73</f>
        <v>2674.7</v>
      </c>
      <c r="E38" s="337">
        <f t="shared" si="10"/>
        <v>-5178.8</v>
      </c>
      <c r="F38" s="338">
        <f t="shared" si="11"/>
        <v>0.34057426625071624</v>
      </c>
      <c r="G38" s="337">
        <f t="shared" si="12"/>
        <v>0</v>
      </c>
      <c r="H38" s="338">
        <f t="shared" si="13"/>
        <v>1</v>
      </c>
    </row>
    <row r="39" spans="1:8" ht="49.95" customHeight="1">
      <c r="A39" s="118" t="s">
        <v>541</v>
      </c>
      <c r="B39" s="337">
        <f>'Розшифровка фінрезультати'!D74</f>
        <v>794.5</v>
      </c>
      <c r="C39" s="337">
        <f>'Розшифровка фінрезультати'!E74</f>
        <v>462.5</v>
      </c>
      <c r="D39" s="337">
        <f>'Розшифровка фінрезультати'!F74</f>
        <v>462.5</v>
      </c>
      <c r="E39" s="337">
        <f t="shared" si="10"/>
        <v>-332</v>
      </c>
      <c r="F39" s="338">
        <f t="shared" si="11"/>
        <v>0.58212712397734423</v>
      </c>
      <c r="G39" s="337">
        <f t="shared" si="12"/>
        <v>0</v>
      </c>
      <c r="H39" s="338">
        <f t="shared" si="13"/>
        <v>1</v>
      </c>
    </row>
    <row r="40" spans="1:8" ht="45.6" customHeight="1">
      <c r="A40" s="118" t="s">
        <v>543</v>
      </c>
      <c r="B40" s="337">
        <f>'Розшифровка фінрезультати'!D75</f>
        <v>208581.6</v>
      </c>
      <c r="C40" s="337">
        <f>'Розшифровка фінрезультати'!E75</f>
        <v>294803.09999999998</v>
      </c>
      <c r="D40" s="337">
        <f>'Розшифровка фінрезультати'!F75</f>
        <v>294803.09999999998</v>
      </c>
      <c r="E40" s="337">
        <f t="shared" si="10"/>
        <v>86221.499999999971</v>
      </c>
      <c r="F40" s="338">
        <f t="shared" si="11"/>
        <v>1.4133705945299104</v>
      </c>
      <c r="G40" s="337">
        <f t="shared" si="12"/>
        <v>0</v>
      </c>
      <c r="H40" s="338">
        <f t="shared" si="13"/>
        <v>1</v>
      </c>
    </row>
    <row r="41" spans="1:8" ht="142.94999999999999" customHeight="1">
      <c r="A41" s="118" t="s">
        <v>545</v>
      </c>
      <c r="B41" s="337">
        <f>'Розшифровка фінрезультати'!D76</f>
        <v>0</v>
      </c>
      <c r="C41" s="337">
        <f>'Розшифровка фінрезультати'!E76</f>
        <v>0</v>
      </c>
      <c r="D41" s="337">
        <f>'Розшифровка фінрезультати'!F76</f>
        <v>0</v>
      </c>
      <c r="E41" s="337">
        <f t="shared" si="10"/>
        <v>0</v>
      </c>
      <c r="F41" s="338"/>
      <c r="G41" s="337">
        <f t="shared" si="12"/>
        <v>0</v>
      </c>
      <c r="H41" s="338"/>
    </row>
    <row r="42" spans="1:8" ht="84" customHeight="1">
      <c r="A42" s="118" t="s">
        <v>546</v>
      </c>
      <c r="B42" s="337">
        <f>'Розшифровка фінрезультати'!D77</f>
        <v>0</v>
      </c>
      <c r="C42" s="337">
        <f>'Розшифровка фінрезультати'!E77</f>
        <v>0</v>
      </c>
      <c r="D42" s="337">
        <f>'Розшифровка фінрезультати'!F77</f>
        <v>0</v>
      </c>
      <c r="E42" s="337">
        <f t="shared" si="10"/>
        <v>0</v>
      </c>
      <c r="F42" s="338"/>
      <c r="G42" s="337">
        <f t="shared" si="12"/>
        <v>0</v>
      </c>
      <c r="H42" s="338"/>
    </row>
    <row r="43" spans="1:8" ht="31.2" customHeight="1">
      <c r="A43" s="124" t="s">
        <v>548</v>
      </c>
      <c r="B43" s="337">
        <f>'Розшифровка фінрезультати'!D78</f>
        <v>0</v>
      </c>
      <c r="C43" s="337">
        <f>'Розшифровка фінрезультати'!E78</f>
        <v>0</v>
      </c>
      <c r="D43" s="337">
        <f>'Розшифровка фінрезультати'!F78</f>
        <v>0</v>
      </c>
      <c r="E43" s="337">
        <f t="shared" si="10"/>
        <v>0</v>
      </c>
      <c r="F43" s="338"/>
      <c r="G43" s="337">
        <f t="shared" si="12"/>
        <v>0</v>
      </c>
      <c r="H43" s="338"/>
    </row>
    <row r="44" spans="1:8" ht="133.19999999999999" customHeight="1">
      <c r="A44" s="118" t="s">
        <v>549</v>
      </c>
      <c r="B44" s="337">
        <f>'Розшифровка фінрезультати'!D79</f>
        <v>56210.6</v>
      </c>
      <c r="C44" s="337">
        <f>'Розшифровка фінрезультати'!E79</f>
        <v>99459.8</v>
      </c>
      <c r="D44" s="337">
        <f>'Розшифровка фінрезультати'!F79</f>
        <v>99459.8</v>
      </c>
      <c r="E44" s="337">
        <f t="shared" si="10"/>
        <v>43249.200000000004</v>
      </c>
      <c r="F44" s="338">
        <f t="shared" si="11"/>
        <v>1.7694135981469687</v>
      </c>
      <c r="G44" s="337">
        <f t="shared" si="12"/>
        <v>0</v>
      </c>
      <c r="H44" s="338">
        <f t="shared" si="13"/>
        <v>1</v>
      </c>
    </row>
    <row r="45" spans="1:8" ht="83.4" customHeight="1">
      <c r="A45" s="118" t="s">
        <v>550</v>
      </c>
      <c r="B45" s="337">
        <f>'Розшифровка фінрезультати'!D80</f>
        <v>0</v>
      </c>
      <c r="C45" s="337">
        <f>'Розшифровка фінрезультати'!E80</f>
        <v>0</v>
      </c>
      <c r="D45" s="337">
        <f>'Розшифровка фінрезультати'!F80</f>
        <v>0</v>
      </c>
      <c r="E45" s="337">
        <f t="shared" si="10"/>
        <v>0</v>
      </c>
      <c r="F45" s="338"/>
      <c r="G45" s="337">
        <f t="shared" si="12"/>
        <v>0</v>
      </c>
      <c r="H45" s="338"/>
    </row>
    <row r="46" spans="1:8" ht="50.4" customHeight="1">
      <c r="A46" s="118" t="s">
        <v>888</v>
      </c>
      <c r="B46" s="337">
        <f>'Розшифровка фінрезультати'!D81</f>
        <v>0</v>
      </c>
      <c r="C46" s="337">
        <f>'Розшифровка фінрезультати'!E81</f>
        <v>0</v>
      </c>
      <c r="D46" s="337">
        <f>'Розшифровка фінрезультати'!F81</f>
        <v>118.4</v>
      </c>
      <c r="E46" s="337">
        <f t="shared" si="10"/>
        <v>118.4</v>
      </c>
      <c r="F46" s="338"/>
      <c r="G46" s="337">
        <f t="shared" si="12"/>
        <v>118.4</v>
      </c>
      <c r="H46" s="338"/>
    </row>
    <row r="47" spans="1:8" ht="49.2" customHeight="1">
      <c r="A47" s="118" t="s">
        <v>551</v>
      </c>
      <c r="B47" s="337">
        <f>'Розшифровка фінрезультати'!D82</f>
        <v>0</v>
      </c>
      <c r="C47" s="337">
        <f>'Розшифровка фінрезультати'!E82</f>
        <v>47808.6</v>
      </c>
      <c r="D47" s="337">
        <f>'Розшифровка фінрезультати'!F82</f>
        <v>0</v>
      </c>
      <c r="E47" s="337">
        <f t="shared" si="10"/>
        <v>0</v>
      </c>
      <c r="F47" s="338"/>
      <c r="G47" s="337">
        <f t="shared" si="12"/>
        <v>-47808.6</v>
      </c>
      <c r="H47" s="338">
        <f t="shared" si="13"/>
        <v>0</v>
      </c>
    </row>
    <row r="48" spans="1:8" ht="67.2" customHeight="1">
      <c r="A48" s="132" t="s">
        <v>552</v>
      </c>
      <c r="B48" s="337">
        <f>'Розшифровка фінрезультати'!D83</f>
        <v>0</v>
      </c>
      <c r="C48" s="337">
        <f>'Розшифровка фінрезультати'!E83</f>
        <v>11963.5</v>
      </c>
      <c r="D48" s="337">
        <f>'Розшифровка фінрезультати'!F83</f>
        <v>0</v>
      </c>
      <c r="E48" s="337">
        <f t="shared" si="10"/>
        <v>0</v>
      </c>
      <c r="F48" s="338"/>
      <c r="G48" s="337">
        <f t="shared" si="12"/>
        <v>-11963.5</v>
      </c>
      <c r="H48" s="338">
        <f t="shared" si="13"/>
        <v>0</v>
      </c>
    </row>
    <row r="49" spans="1:8" ht="40.200000000000003" customHeight="1">
      <c r="A49" s="267" t="s">
        <v>196</v>
      </c>
      <c r="B49" s="339">
        <f>SUM(B50)</f>
        <v>136</v>
      </c>
      <c r="C49" s="339">
        <f t="shared" ref="C49:H49" si="14">SUM(C50)</f>
        <v>156</v>
      </c>
      <c r="D49" s="339">
        <f t="shared" si="14"/>
        <v>108</v>
      </c>
      <c r="E49" s="339">
        <f t="shared" si="14"/>
        <v>-28</v>
      </c>
      <c r="F49" s="339">
        <f t="shared" si="14"/>
        <v>0.79411764705882348</v>
      </c>
      <c r="G49" s="339">
        <f t="shared" si="14"/>
        <v>-48</v>
      </c>
      <c r="H49" s="339">
        <f t="shared" si="14"/>
        <v>0.69230769230769229</v>
      </c>
    </row>
    <row r="50" spans="1:8" ht="58.2" customHeight="1">
      <c r="A50" s="133" t="s">
        <v>555</v>
      </c>
      <c r="B50" s="337">
        <f>'Розшифровка фінрезультати'!D86</f>
        <v>136</v>
      </c>
      <c r="C50" s="337">
        <f>'Розшифровка фінрезультати'!E86</f>
        <v>156</v>
      </c>
      <c r="D50" s="337">
        <f>'Розшифровка фінрезультати'!F86</f>
        <v>108</v>
      </c>
      <c r="E50" s="337">
        <f t="shared" ref="E50:E51" si="15">D50-B50</f>
        <v>-28</v>
      </c>
      <c r="F50" s="338">
        <f t="shared" ref="F50:F51" si="16">D50/B50</f>
        <v>0.79411764705882348</v>
      </c>
      <c r="G50" s="337">
        <f t="shared" ref="G50:G51" si="17">D50-C50</f>
        <v>-48</v>
      </c>
      <c r="H50" s="338">
        <f t="shared" ref="H50:H51" si="18">D50/C50</f>
        <v>0.69230769230769229</v>
      </c>
    </row>
    <row r="51" spans="1:8" ht="31.95" customHeight="1">
      <c r="A51" s="267" t="s">
        <v>366</v>
      </c>
      <c r="B51" s="339">
        <f>SUM(B52:B63)</f>
        <v>6041</v>
      </c>
      <c r="C51" s="339">
        <f t="shared" ref="C51:D51" si="19">SUM(C52:C61)</f>
        <v>6110</v>
      </c>
      <c r="D51" s="339">
        <f t="shared" si="19"/>
        <v>5280.0000000000009</v>
      </c>
      <c r="E51" s="339">
        <f t="shared" si="15"/>
        <v>-760.99999999999909</v>
      </c>
      <c r="F51" s="340">
        <f t="shared" si="16"/>
        <v>0.87402747889422294</v>
      </c>
      <c r="G51" s="339">
        <f t="shared" si="17"/>
        <v>-829.99999999999909</v>
      </c>
      <c r="H51" s="340">
        <f t="shared" si="18"/>
        <v>0.86415711947626861</v>
      </c>
    </row>
    <row r="52" spans="1:8" ht="39" customHeight="1">
      <c r="A52" s="118" t="s">
        <v>890</v>
      </c>
      <c r="B52" s="337">
        <f>'Розшифровка фінрезультати'!D90</f>
        <v>600.5</v>
      </c>
      <c r="C52" s="337">
        <f>'Розшифровка фінрезультати'!E90</f>
        <v>460</v>
      </c>
      <c r="D52" s="337">
        <f>'Розшифровка фінрезультати'!F90</f>
        <v>230.1</v>
      </c>
      <c r="E52" s="337">
        <f t="shared" ref="E52" si="20">D52-B52</f>
        <v>-370.4</v>
      </c>
      <c r="F52" s="338">
        <f t="shared" ref="F52" si="21">D52/B52</f>
        <v>0.38318068276436301</v>
      </c>
      <c r="G52" s="337">
        <f t="shared" ref="G52" si="22">D52-C52</f>
        <v>-229.9</v>
      </c>
      <c r="H52" s="338">
        <f t="shared" ref="H52" si="23">D52/C52</f>
        <v>0.50021739130434784</v>
      </c>
    </row>
    <row r="53" spans="1:8" ht="58.2" customHeight="1">
      <c r="A53" s="118" t="s">
        <v>891</v>
      </c>
      <c r="B53" s="337">
        <f>'Розшифровка фінрезультати'!D91</f>
        <v>5182.3999999999996</v>
      </c>
      <c r="C53" s="337">
        <f>'Розшифровка фінрезультати'!E91</f>
        <v>5500</v>
      </c>
      <c r="D53" s="337">
        <f>'Розшифровка фінрезультати'!F91</f>
        <v>4758.1000000000004</v>
      </c>
      <c r="E53" s="337">
        <f t="shared" ref="E53:E61" si="24">D53-B53</f>
        <v>-424.29999999999927</v>
      </c>
      <c r="F53" s="338">
        <f t="shared" ref="F53:F61" si="25">D53/B53</f>
        <v>0.91812673664711342</v>
      </c>
      <c r="G53" s="337">
        <f t="shared" ref="G53:G61" si="26">D53-C53</f>
        <v>-741.89999999999964</v>
      </c>
      <c r="H53" s="338">
        <f t="shared" ref="H53:H61" si="27">D53/C53</f>
        <v>0.86510909090909094</v>
      </c>
    </row>
    <row r="54" spans="1:8" ht="69.599999999999994" customHeight="1">
      <c r="A54" s="118" t="s">
        <v>892</v>
      </c>
      <c r="B54" s="337">
        <f>'Розшифровка фінрезультати'!D92</f>
        <v>0</v>
      </c>
      <c r="C54" s="337">
        <f>'Розшифровка фінрезультати'!E92</f>
        <v>20</v>
      </c>
      <c r="D54" s="337">
        <f>'Розшифровка фінрезультати'!F92</f>
        <v>10</v>
      </c>
      <c r="E54" s="337">
        <f t="shared" si="24"/>
        <v>10</v>
      </c>
      <c r="F54" s="338"/>
      <c r="G54" s="337">
        <f t="shared" si="26"/>
        <v>-10</v>
      </c>
      <c r="H54" s="338">
        <f t="shared" si="27"/>
        <v>0.5</v>
      </c>
    </row>
    <row r="55" spans="1:8" ht="22.2" customHeight="1">
      <c r="A55" s="118" t="s">
        <v>893</v>
      </c>
      <c r="B55" s="337">
        <f>'Розшифровка фінрезультати'!D93</f>
        <v>0</v>
      </c>
      <c r="C55" s="337">
        <f>'Розшифровка фінрезультати'!E93</f>
        <v>0</v>
      </c>
      <c r="D55" s="337">
        <f>'Розшифровка фінрезультати'!F93</f>
        <v>0</v>
      </c>
      <c r="E55" s="337">
        <f t="shared" si="24"/>
        <v>0</v>
      </c>
      <c r="F55" s="338"/>
      <c r="G55" s="337">
        <f t="shared" si="26"/>
        <v>0</v>
      </c>
      <c r="H55" s="338"/>
    </row>
    <row r="56" spans="1:8" ht="19.2" customHeight="1">
      <c r="A56" s="118" t="s">
        <v>559</v>
      </c>
      <c r="B56" s="337">
        <f>'Розшифровка фінрезультати'!D94</f>
        <v>15</v>
      </c>
      <c r="C56" s="337">
        <f>'Розшифровка фінрезультати'!E94</f>
        <v>50</v>
      </c>
      <c r="D56" s="337">
        <f>'Розшифровка фінрезультати'!F94</f>
        <v>17.100000000000001</v>
      </c>
      <c r="E56" s="337">
        <f t="shared" si="24"/>
        <v>2.1000000000000014</v>
      </c>
      <c r="F56" s="338">
        <f t="shared" si="25"/>
        <v>1.1400000000000001</v>
      </c>
      <c r="G56" s="337">
        <f t="shared" si="26"/>
        <v>-32.9</v>
      </c>
      <c r="H56" s="338">
        <f t="shared" si="27"/>
        <v>0.34200000000000003</v>
      </c>
    </row>
    <row r="57" spans="1:8" ht="52.95" customHeight="1">
      <c r="A57" s="118" t="s">
        <v>560</v>
      </c>
      <c r="B57" s="337">
        <f>'Розшифровка фінрезультати'!D95</f>
        <v>0</v>
      </c>
      <c r="C57" s="337">
        <f>'Розшифровка фінрезультати'!E95</f>
        <v>20</v>
      </c>
      <c r="D57" s="337">
        <f>'Розшифровка фінрезультати'!F95</f>
        <v>0</v>
      </c>
      <c r="E57" s="337">
        <f t="shared" si="24"/>
        <v>0</v>
      </c>
      <c r="F57" s="338"/>
      <c r="G57" s="337">
        <f t="shared" si="26"/>
        <v>-20</v>
      </c>
      <c r="H57" s="338">
        <f t="shared" si="27"/>
        <v>0</v>
      </c>
    </row>
    <row r="58" spans="1:8" ht="23.4" customHeight="1">
      <c r="A58" s="118" t="s">
        <v>561</v>
      </c>
      <c r="B58" s="337">
        <f>'Розшифровка фінрезультати'!D96</f>
        <v>10.5</v>
      </c>
      <c r="C58" s="337">
        <f>'Розшифровка фінрезультати'!E96</f>
        <v>2</v>
      </c>
      <c r="D58" s="337">
        <f>'Розшифровка фінрезультати'!F96</f>
        <v>4.4000000000000004</v>
      </c>
      <c r="E58" s="337">
        <f t="shared" si="24"/>
        <v>-6.1</v>
      </c>
      <c r="F58" s="338">
        <f t="shared" si="25"/>
        <v>0.41904761904761906</v>
      </c>
      <c r="G58" s="337">
        <f t="shared" si="26"/>
        <v>2.4000000000000004</v>
      </c>
      <c r="H58" s="338">
        <f t="shared" si="27"/>
        <v>2.2000000000000002</v>
      </c>
    </row>
    <row r="59" spans="1:8" ht="32.4" customHeight="1">
      <c r="A59" s="118" t="s">
        <v>562</v>
      </c>
      <c r="B59" s="337">
        <f>'Розшифровка фінрезультати'!D97</f>
        <v>0</v>
      </c>
      <c r="C59" s="337">
        <f>'Розшифровка фінрезультати'!E97</f>
        <v>0</v>
      </c>
      <c r="D59" s="337">
        <f>'Розшифровка фінрезультати'!F97</f>
        <v>4</v>
      </c>
      <c r="E59" s="337">
        <f t="shared" si="24"/>
        <v>4</v>
      </c>
      <c r="F59" s="338"/>
      <c r="G59" s="337">
        <f t="shared" si="26"/>
        <v>4</v>
      </c>
      <c r="H59" s="338"/>
    </row>
    <row r="60" spans="1:8" ht="34.950000000000003" customHeight="1">
      <c r="A60" s="118" t="s">
        <v>563</v>
      </c>
      <c r="B60" s="337">
        <f>'Розшифровка фінрезультати'!D98</f>
        <v>36.299999999999997</v>
      </c>
      <c r="C60" s="337">
        <f>'Розшифровка фінрезультати'!E98</f>
        <v>40</v>
      </c>
      <c r="D60" s="337">
        <f>'Розшифровка фінрезультати'!F98</f>
        <v>256.3</v>
      </c>
      <c r="E60" s="337">
        <f t="shared" si="24"/>
        <v>220</v>
      </c>
      <c r="F60" s="338">
        <f t="shared" si="25"/>
        <v>7.0606060606060614</v>
      </c>
      <c r="G60" s="337">
        <f t="shared" si="26"/>
        <v>216.3</v>
      </c>
      <c r="H60" s="338">
        <f t="shared" si="27"/>
        <v>6.4075000000000006</v>
      </c>
    </row>
    <row r="61" spans="1:8" ht="44.4" customHeight="1">
      <c r="A61" s="124" t="s">
        <v>564</v>
      </c>
      <c r="B61" s="337">
        <f>'Розшифровка фінрезультати'!D99</f>
        <v>9.3000000000000007</v>
      </c>
      <c r="C61" s="337">
        <f>'Розшифровка фінрезультати'!E99</f>
        <v>18</v>
      </c>
      <c r="D61" s="337">
        <f>'Розшифровка фінрезультати'!F99</f>
        <v>0</v>
      </c>
      <c r="E61" s="337">
        <f t="shared" si="24"/>
        <v>-9.3000000000000007</v>
      </c>
      <c r="F61" s="338">
        <f t="shared" si="25"/>
        <v>0</v>
      </c>
      <c r="G61" s="337">
        <f t="shared" si="26"/>
        <v>-18</v>
      </c>
      <c r="H61" s="338">
        <f t="shared" si="27"/>
        <v>0</v>
      </c>
    </row>
    <row r="62" spans="1:8" ht="44.4" customHeight="1">
      <c r="A62" s="124" t="s">
        <v>565</v>
      </c>
      <c r="B62" s="337">
        <f>'Розшифровка фінрезультати'!D100</f>
        <v>12.8</v>
      </c>
      <c r="C62" s="337">
        <f>'Розшифровка фінрезультати'!E100</f>
        <v>0</v>
      </c>
      <c r="D62" s="337">
        <f>'Розшифровка фінрезультати'!F100</f>
        <v>0</v>
      </c>
      <c r="E62" s="337">
        <f t="shared" ref="E62" si="28">D62-B62</f>
        <v>-12.8</v>
      </c>
      <c r="F62" s="338">
        <f t="shared" ref="F62" si="29">D62/B62</f>
        <v>0</v>
      </c>
      <c r="G62" s="337">
        <f t="shared" ref="G62" si="30">D62-C62</f>
        <v>0</v>
      </c>
      <c r="H62" s="338"/>
    </row>
    <row r="63" spans="1:8" ht="44.4" customHeight="1">
      <c r="A63" s="124" t="s">
        <v>566</v>
      </c>
      <c r="B63" s="337">
        <f>'Розшифровка фінрезультати'!D101</f>
        <v>174.2</v>
      </c>
      <c r="C63" s="337">
        <f>'Розшифровка фінрезультати'!E101</f>
        <v>0</v>
      </c>
      <c r="D63" s="337">
        <f>'Розшифровка фінрезультати'!F101</f>
        <v>0</v>
      </c>
      <c r="E63" s="337">
        <f t="shared" ref="E63" si="31">D63-B63</f>
        <v>-174.2</v>
      </c>
      <c r="F63" s="338">
        <f t="shared" ref="F63" si="32">D63/B63</f>
        <v>0</v>
      </c>
      <c r="G63" s="337">
        <f t="shared" ref="G63" si="33">D63-C63</f>
        <v>0</v>
      </c>
      <c r="H63" s="338"/>
    </row>
    <row r="64" spans="1:8" ht="110.4" customHeight="1">
      <c r="A64" s="493" t="s">
        <v>894</v>
      </c>
      <c r="B64" s="493"/>
      <c r="C64" s="493"/>
      <c r="D64" s="493"/>
      <c r="E64" s="493"/>
      <c r="F64" s="493"/>
      <c r="G64" s="493"/>
      <c r="H64" s="493"/>
    </row>
    <row r="65" spans="1:8" ht="26.4" customHeight="1">
      <c r="A65" s="491" t="s">
        <v>808</v>
      </c>
      <c r="B65" s="491"/>
      <c r="C65" s="491"/>
      <c r="D65" s="491"/>
      <c r="E65" s="491"/>
      <c r="F65" s="491"/>
      <c r="G65" s="491"/>
      <c r="H65" s="491"/>
    </row>
    <row r="66" spans="1:8" ht="40.950000000000003" customHeight="1">
      <c r="A66" s="483" t="s">
        <v>848</v>
      </c>
      <c r="B66" s="483"/>
      <c r="C66" s="483"/>
      <c r="D66" s="483"/>
      <c r="E66" s="483"/>
      <c r="F66" s="483"/>
      <c r="G66" s="483"/>
      <c r="H66" s="483"/>
    </row>
    <row r="67" spans="1:8" ht="21" customHeight="1">
      <c r="A67" s="487" t="s">
        <v>356</v>
      </c>
      <c r="B67" s="487"/>
      <c r="C67" s="487"/>
      <c r="D67" s="487"/>
      <c r="E67" s="487"/>
      <c r="F67" s="487"/>
      <c r="G67" s="487"/>
      <c r="H67" s="487"/>
    </row>
    <row r="68" spans="1:8" ht="27" customHeight="1">
      <c r="A68" s="489" t="s">
        <v>847</v>
      </c>
      <c r="B68" s="489"/>
      <c r="C68" s="489"/>
      <c r="D68" s="489"/>
      <c r="E68" s="489"/>
      <c r="F68" s="489"/>
      <c r="G68" s="489"/>
      <c r="H68" s="489"/>
    </row>
    <row r="69" spans="1:8" ht="18.600000000000001" customHeight="1">
      <c r="A69" s="487" t="s">
        <v>382</v>
      </c>
      <c r="B69" s="487"/>
      <c r="C69" s="487"/>
      <c r="D69" s="487"/>
      <c r="E69" s="487"/>
      <c r="F69" s="487"/>
      <c r="G69" s="487"/>
      <c r="H69" s="487"/>
    </row>
    <row r="70" spans="1:8" ht="24.6" customHeight="1">
      <c r="A70" s="488" t="s">
        <v>803</v>
      </c>
      <c r="B70" s="488" t="s">
        <v>846</v>
      </c>
      <c r="C70" s="488" t="s">
        <v>814</v>
      </c>
      <c r="D70" s="488" t="s">
        <v>843</v>
      </c>
      <c r="E70" s="488" t="s">
        <v>804</v>
      </c>
      <c r="F70" s="488"/>
      <c r="G70" s="488"/>
      <c r="H70" s="488"/>
    </row>
    <row r="71" spans="1:8" ht="51" customHeight="1">
      <c r="A71" s="488"/>
      <c r="B71" s="488"/>
      <c r="C71" s="488"/>
      <c r="D71" s="488"/>
      <c r="E71" s="488" t="s">
        <v>844</v>
      </c>
      <c r="F71" s="488"/>
      <c r="G71" s="488" t="s">
        <v>845</v>
      </c>
      <c r="H71" s="488"/>
    </row>
    <row r="72" spans="1:8" ht="19.95" customHeight="1">
      <c r="A72" s="488"/>
      <c r="B72" s="488"/>
      <c r="C72" s="488"/>
      <c r="D72" s="488"/>
      <c r="E72" s="268" t="s">
        <v>805</v>
      </c>
      <c r="F72" s="268" t="s">
        <v>806</v>
      </c>
      <c r="G72" s="268" t="s">
        <v>805</v>
      </c>
      <c r="H72" s="268" t="s">
        <v>806</v>
      </c>
    </row>
    <row r="73" spans="1:8" ht="42.6" customHeight="1">
      <c r="A73" s="334" t="s">
        <v>809</v>
      </c>
      <c r="B73" s="341">
        <f>SUM(B74:B79)</f>
        <v>531844</v>
      </c>
      <c r="C73" s="341">
        <f t="shared" ref="C73:D73" si="34">SUM(C74:C79)</f>
        <v>759582.9</v>
      </c>
      <c r="D73" s="341">
        <f t="shared" si="34"/>
        <v>556735</v>
      </c>
      <c r="E73" s="341">
        <f>D73-B73</f>
        <v>24891</v>
      </c>
      <c r="F73" s="342">
        <f>D73/B73</f>
        <v>1.0468013176796203</v>
      </c>
      <c r="G73" s="341">
        <f>D73-C73</f>
        <v>-202847.90000000002</v>
      </c>
      <c r="H73" s="186">
        <f>D73/C73</f>
        <v>0.73294830623490859</v>
      </c>
    </row>
    <row r="74" spans="1:8" ht="76.2" customHeight="1">
      <c r="A74" s="343" t="s">
        <v>114</v>
      </c>
      <c r="B74" s="344">
        <f>-'I. Фін результат'!C9</f>
        <v>487511.99999999994</v>
      </c>
      <c r="C74" s="344">
        <f>-'I. Фін результат'!E9</f>
        <v>673208.39999999991</v>
      </c>
      <c r="D74" s="344">
        <f>-'I. Фін результат'!D9</f>
        <v>465763</v>
      </c>
      <c r="E74" s="153">
        <f>D74-B74</f>
        <v>-21748.999999999942</v>
      </c>
      <c r="F74" s="187">
        <f>D74/B74</f>
        <v>0.95538776481399446</v>
      </c>
      <c r="G74" s="153">
        <f>D74-C74</f>
        <v>-207445.39999999991</v>
      </c>
      <c r="H74" s="187">
        <f>D74/C74</f>
        <v>0.69185559776140648</v>
      </c>
    </row>
    <row r="75" spans="1:8" ht="42.6" customHeight="1">
      <c r="A75" s="345" t="s">
        <v>364</v>
      </c>
      <c r="B75" s="344">
        <f>-'I. Фін результат'!C19</f>
        <v>25585.000000000007</v>
      </c>
      <c r="C75" s="344">
        <f>-'I. Фін результат'!E19</f>
        <v>32271.5</v>
      </c>
      <c r="D75" s="344">
        <f>-'I. Фін результат'!D19</f>
        <v>26452</v>
      </c>
      <c r="E75" s="153">
        <f t="shared" ref="E75:E79" si="35">D75-B75</f>
        <v>866.99999999999272</v>
      </c>
      <c r="F75" s="187">
        <f t="shared" ref="F75:F79" si="36">D75/B75</f>
        <v>1.0338870431893685</v>
      </c>
      <c r="G75" s="153">
        <f t="shared" ref="G75:G79" si="37">D75-C75</f>
        <v>-5819.5</v>
      </c>
      <c r="H75" s="187">
        <f t="shared" ref="H75:H79" si="38">D75/C75</f>
        <v>0.81967060719210449</v>
      </c>
    </row>
    <row r="76" spans="1:8" ht="42.6" customHeight="1">
      <c r="A76" s="345" t="s">
        <v>103</v>
      </c>
      <c r="B76" s="344">
        <f>-'I. Фін результат'!C40</f>
        <v>8765</v>
      </c>
      <c r="C76" s="344">
        <f>-'I. Фін результат'!E40</f>
        <v>8476.7999999999993</v>
      </c>
      <c r="D76" s="344">
        <f>-'I. Фін результат'!D40</f>
        <v>16579</v>
      </c>
      <c r="E76" s="153">
        <f t="shared" si="35"/>
        <v>7814</v>
      </c>
      <c r="F76" s="187">
        <f t="shared" si="36"/>
        <v>1.891500285225328</v>
      </c>
      <c r="G76" s="153">
        <f t="shared" si="37"/>
        <v>8102.2000000000007</v>
      </c>
      <c r="H76" s="187">
        <f t="shared" si="38"/>
        <v>1.9558087957719896</v>
      </c>
    </row>
    <row r="77" spans="1:8" ht="42.6" customHeight="1">
      <c r="A77" s="145" t="s">
        <v>27</v>
      </c>
      <c r="B77" s="344">
        <f>-'I. Фін результат'!C52</f>
        <v>4656.0000000000009</v>
      </c>
      <c r="C77" s="344">
        <f>-'I. Фін результат'!E52</f>
        <v>44928.800000000003</v>
      </c>
      <c r="D77" s="344">
        <f>-'I. Фін результат'!D52</f>
        <v>46390.000000000007</v>
      </c>
      <c r="E77" s="153">
        <f t="shared" si="35"/>
        <v>41734.000000000007</v>
      </c>
      <c r="F77" s="187">
        <f t="shared" si="36"/>
        <v>9.9634879725085899</v>
      </c>
      <c r="G77" s="153">
        <f t="shared" si="37"/>
        <v>1461.2000000000044</v>
      </c>
      <c r="H77" s="187">
        <f t="shared" si="38"/>
        <v>1.0325225690425741</v>
      </c>
    </row>
    <row r="78" spans="1:8" ht="34.200000000000003" customHeight="1">
      <c r="A78" s="345" t="s">
        <v>197</v>
      </c>
      <c r="B78" s="344">
        <f>-'I. Фін результат'!C63</f>
        <v>1267</v>
      </c>
      <c r="C78" s="344">
        <f>-'I. Фін результат'!E63</f>
        <v>667.4</v>
      </c>
      <c r="D78" s="344">
        <f>-'I. Фін результат'!D63</f>
        <v>1287</v>
      </c>
      <c r="E78" s="153">
        <f t="shared" si="35"/>
        <v>20</v>
      </c>
      <c r="F78" s="187">
        <f t="shared" si="36"/>
        <v>1.0157853196527229</v>
      </c>
      <c r="G78" s="153">
        <f t="shared" si="37"/>
        <v>619.6</v>
      </c>
      <c r="H78" s="187">
        <f t="shared" si="38"/>
        <v>1.9283787833383279</v>
      </c>
    </row>
    <row r="79" spans="1:8" ht="37.200000000000003" customHeight="1">
      <c r="A79" s="345" t="s">
        <v>367</v>
      </c>
      <c r="B79" s="344">
        <f>-'I. Фін результат'!C67</f>
        <v>4059</v>
      </c>
      <c r="C79" s="344">
        <f>-'I. Фін результат'!E67</f>
        <v>30</v>
      </c>
      <c r="D79" s="344">
        <f>-'I. Фін результат'!D67</f>
        <v>264</v>
      </c>
      <c r="E79" s="153">
        <f t="shared" si="35"/>
        <v>-3795</v>
      </c>
      <c r="F79" s="187">
        <f t="shared" si="36"/>
        <v>6.5040650406504072E-2</v>
      </c>
      <c r="G79" s="153">
        <f t="shared" si="37"/>
        <v>234</v>
      </c>
      <c r="H79" s="187">
        <f t="shared" si="38"/>
        <v>8.8000000000000007</v>
      </c>
    </row>
    <row r="80" spans="1:8" ht="60.6" customHeight="1">
      <c r="A80" s="483" t="s">
        <v>895</v>
      </c>
      <c r="B80" s="483"/>
      <c r="C80" s="483"/>
      <c r="D80" s="483"/>
      <c r="E80" s="483"/>
      <c r="F80" s="483"/>
      <c r="G80" s="483"/>
      <c r="H80" s="483"/>
    </row>
    <row r="81" spans="1:11" ht="56.4" customHeight="1">
      <c r="A81" s="483" t="s">
        <v>896</v>
      </c>
      <c r="B81" s="483"/>
      <c r="C81" s="483"/>
      <c r="D81" s="483"/>
      <c r="E81" s="483"/>
      <c r="F81" s="483"/>
      <c r="G81" s="483"/>
      <c r="H81" s="483"/>
    </row>
    <row r="82" spans="1:11" ht="36" customHeight="1">
      <c r="A82" s="483" t="s">
        <v>912</v>
      </c>
      <c r="B82" s="483"/>
      <c r="C82" s="483"/>
      <c r="D82" s="483"/>
      <c r="E82" s="483"/>
      <c r="F82" s="483"/>
      <c r="G82" s="483"/>
      <c r="H82" s="483"/>
    </row>
    <row r="83" spans="1:11" ht="40.950000000000003" customHeight="1">
      <c r="A83" s="483" t="s">
        <v>810</v>
      </c>
      <c r="B83" s="483"/>
      <c r="C83" s="483"/>
      <c r="D83" s="483"/>
      <c r="E83" s="483"/>
      <c r="F83" s="483"/>
      <c r="G83" s="483"/>
      <c r="H83" s="483"/>
      <c r="K83" s="188"/>
    </row>
    <row r="84" spans="1:11" ht="74.400000000000006" customHeight="1">
      <c r="A84" s="483" t="s">
        <v>811</v>
      </c>
      <c r="B84" s="483"/>
      <c r="C84" s="483"/>
      <c r="D84" s="483"/>
      <c r="E84" s="483"/>
      <c r="F84" s="483"/>
      <c r="G84" s="483"/>
      <c r="H84" s="483"/>
    </row>
    <row r="85" spans="1:11" ht="61.95" customHeight="1">
      <c r="A85" s="483" t="s">
        <v>897</v>
      </c>
      <c r="B85" s="483"/>
      <c r="C85" s="483"/>
      <c r="D85" s="483"/>
      <c r="E85" s="483"/>
      <c r="F85" s="483"/>
      <c r="G85" s="483"/>
      <c r="H85" s="483"/>
    </row>
    <row r="86" spans="1:11" ht="23.4" customHeight="1">
      <c r="A86" s="490" t="s">
        <v>812</v>
      </c>
      <c r="B86" s="490"/>
      <c r="C86" s="490"/>
      <c r="D86" s="490"/>
      <c r="E86" s="490"/>
      <c r="F86" s="490"/>
      <c r="G86" s="490"/>
      <c r="H86" s="490"/>
    </row>
    <row r="87" spans="1:11" ht="24" customHeight="1">
      <c r="A87" s="483" t="s">
        <v>813</v>
      </c>
      <c r="B87" s="483"/>
      <c r="C87" s="483"/>
      <c r="D87" s="483"/>
      <c r="E87" s="483"/>
      <c r="F87" s="483"/>
      <c r="G87" s="483"/>
      <c r="H87" s="483"/>
    </row>
    <row r="88" spans="1:11" ht="18.600000000000001" customHeight="1">
      <c r="A88" s="487" t="s">
        <v>357</v>
      </c>
      <c r="B88" s="487"/>
      <c r="C88" s="487"/>
      <c r="D88" s="487"/>
      <c r="E88" s="487"/>
      <c r="F88" s="487"/>
      <c r="G88" s="487"/>
      <c r="H88" s="487"/>
    </row>
    <row r="89" spans="1:11" ht="24.6" customHeight="1">
      <c r="A89" s="489" t="s">
        <v>851</v>
      </c>
      <c r="B89" s="489"/>
      <c r="C89" s="489"/>
      <c r="D89" s="489"/>
      <c r="E89" s="489"/>
      <c r="F89" s="489"/>
      <c r="G89" s="489"/>
      <c r="H89" s="489"/>
    </row>
    <row r="90" spans="1:11" ht="18" customHeight="1">
      <c r="A90" s="487" t="s">
        <v>382</v>
      </c>
      <c r="B90" s="487"/>
      <c r="C90" s="487"/>
      <c r="D90" s="487"/>
      <c r="E90" s="487"/>
      <c r="F90" s="487"/>
      <c r="G90" s="487"/>
      <c r="H90" s="487"/>
    </row>
    <row r="91" spans="1:11" ht="22.95" customHeight="1">
      <c r="A91" s="488" t="s">
        <v>803</v>
      </c>
      <c r="B91" s="488" t="s">
        <v>842</v>
      </c>
      <c r="C91" s="488" t="s">
        <v>814</v>
      </c>
      <c r="D91" s="488" t="s">
        <v>849</v>
      </c>
      <c r="E91" s="488" t="s">
        <v>804</v>
      </c>
      <c r="F91" s="488"/>
      <c r="G91" s="488"/>
      <c r="H91" s="488"/>
    </row>
    <row r="92" spans="1:11" ht="55.2" customHeight="1">
      <c r="A92" s="488"/>
      <c r="B92" s="488"/>
      <c r="C92" s="488"/>
      <c r="D92" s="488"/>
      <c r="E92" s="488" t="s">
        <v>844</v>
      </c>
      <c r="F92" s="488"/>
      <c r="G92" s="488" t="s">
        <v>850</v>
      </c>
      <c r="H92" s="488"/>
    </row>
    <row r="93" spans="1:11" ht="21" customHeight="1">
      <c r="A93" s="488"/>
      <c r="B93" s="488"/>
      <c r="C93" s="488"/>
      <c r="D93" s="488"/>
      <c r="E93" s="268" t="s">
        <v>805</v>
      </c>
      <c r="F93" s="268" t="s">
        <v>806</v>
      </c>
      <c r="G93" s="268" t="s">
        <v>805</v>
      </c>
      <c r="H93" s="268" t="s">
        <v>806</v>
      </c>
    </row>
    <row r="94" spans="1:11" ht="52.95" customHeight="1">
      <c r="A94" s="189" t="s">
        <v>815</v>
      </c>
      <c r="B94" s="190">
        <f>SUM(B95:B97)</f>
        <v>1687</v>
      </c>
      <c r="C94" s="190">
        <f t="shared" ref="C94:D94" si="39">SUM(C95:C97)</f>
        <v>1606</v>
      </c>
      <c r="D94" s="190">
        <f t="shared" si="39"/>
        <v>1542</v>
      </c>
      <c r="E94" s="190">
        <f>D94-B94</f>
        <v>-145</v>
      </c>
      <c r="F94" s="186">
        <f>D94/B94</f>
        <v>0.91404860699466506</v>
      </c>
      <c r="G94" s="190">
        <f>D94-C94</f>
        <v>-64</v>
      </c>
      <c r="H94" s="186">
        <f>D94/C94</f>
        <v>0.96014943960149435</v>
      </c>
    </row>
    <row r="95" spans="1:11" ht="29.4" customHeight="1">
      <c r="A95" s="191" t="s">
        <v>163</v>
      </c>
      <c r="B95" s="143">
        <v>1</v>
      </c>
      <c r="C95" s="143">
        <v>1</v>
      </c>
      <c r="D95" s="143">
        <v>1</v>
      </c>
      <c r="E95" s="143">
        <f>D95-B95</f>
        <v>0</v>
      </c>
      <c r="F95" s="187">
        <f>D95/B95</f>
        <v>1</v>
      </c>
      <c r="G95" s="143">
        <f>D95-C95</f>
        <v>0</v>
      </c>
      <c r="H95" s="187">
        <f>D95/C95</f>
        <v>1</v>
      </c>
    </row>
    <row r="96" spans="1:11" ht="51.6" customHeight="1">
      <c r="A96" s="191" t="s">
        <v>162</v>
      </c>
      <c r="B96" s="143">
        <v>250</v>
      </c>
      <c r="C96" s="143">
        <v>250</v>
      </c>
      <c r="D96" s="143">
        <v>254</v>
      </c>
      <c r="E96" s="143">
        <f t="shared" ref="E96:E101" si="40">D96-B96</f>
        <v>4</v>
      </c>
      <c r="F96" s="187">
        <f t="shared" ref="F96:F101" si="41">D96/B96</f>
        <v>1.016</v>
      </c>
      <c r="G96" s="143">
        <f t="shared" ref="G96:G101" si="42">D96-C96</f>
        <v>4</v>
      </c>
      <c r="H96" s="187">
        <f t="shared" ref="H96:H101" si="43">D96/C96</f>
        <v>1.016</v>
      </c>
    </row>
    <row r="97" spans="1:8" ht="24.6" customHeight="1">
      <c r="A97" s="191" t="s">
        <v>164</v>
      </c>
      <c r="B97" s="143">
        <v>1436</v>
      </c>
      <c r="C97" s="143">
        <v>1355</v>
      </c>
      <c r="D97" s="143">
        <v>1287</v>
      </c>
      <c r="E97" s="143">
        <f t="shared" si="40"/>
        <v>-149</v>
      </c>
      <c r="F97" s="187">
        <f t="shared" si="41"/>
        <v>0.89623955431754876</v>
      </c>
      <c r="G97" s="143">
        <f t="shared" si="42"/>
        <v>-68</v>
      </c>
      <c r="H97" s="187">
        <f t="shared" si="43"/>
        <v>0.94981549815498156</v>
      </c>
    </row>
    <row r="98" spans="1:8" ht="56.4" customHeight="1">
      <c r="A98" s="191" t="s">
        <v>816</v>
      </c>
      <c r="B98" s="153">
        <f>SUM(B99:B101)</f>
        <v>243368</v>
      </c>
      <c r="C98" s="153">
        <f t="shared" ref="C98:D98" si="44">SUM(C99:C101)</f>
        <v>296071.7</v>
      </c>
      <c r="D98" s="153">
        <f t="shared" si="44"/>
        <v>260418</v>
      </c>
      <c r="E98" s="143">
        <f t="shared" si="40"/>
        <v>17050</v>
      </c>
      <c r="F98" s="187">
        <f t="shared" si="41"/>
        <v>1.0700585122119588</v>
      </c>
      <c r="G98" s="143">
        <f t="shared" si="42"/>
        <v>-35653.700000000012</v>
      </c>
      <c r="H98" s="187">
        <f t="shared" si="43"/>
        <v>0.87957748072510811</v>
      </c>
    </row>
    <row r="99" spans="1:8" ht="27.6" customHeight="1">
      <c r="A99" s="191" t="s">
        <v>163</v>
      </c>
      <c r="B99" s="153">
        <v>1066.4000000000001</v>
      </c>
      <c r="C99" s="153">
        <v>1440.6</v>
      </c>
      <c r="D99" s="153">
        <v>1065.9000000000001</v>
      </c>
      <c r="E99" s="143">
        <f t="shared" si="40"/>
        <v>-0.5</v>
      </c>
      <c r="F99" s="187">
        <f t="shared" si="41"/>
        <v>0.99953113278319583</v>
      </c>
      <c r="G99" s="143">
        <f t="shared" si="42"/>
        <v>-374.69999999999982</v>
      </c>
      <c r="H99" s="187">
        <f t="shared" si="43"/>
        <v>0.73990004164931289</v>
      </c>
    </row>
    <row r="100" spans="1:8" ht="58.2" customHeight="1">
      <c r="A100" s="191" t="s">
        <v>162</v>
      </c>
      <c r="B100" s="153">
        <v>40166.400000000001</v>
      </c>
      <c r="C100" s="153">
        <v>64261.599999999999</v>
      </c>
      <c r="D100" s="153">
        <v>46852.9</v>
      </c>
      <c r="E100" s="143">
        <f t="shared" si="40"/>
        <v>6686.5</v>
      </c>
      <c r="F100" s="187">
        <f t="shared" si="41"/>
        <v>1.16646998486297</v>
      </c>
      <c r="G100" s="143">
        <f t="shared" si="42"/>
        <v>-17408.699999999997</v>
      </c>
      <c r="H100" s="187">
        <f t="shared" si="43"/>
        <v>0.72909638104248886</v>
      </c>
    </row>
    <row r="101" spans="1:8" ht="21.6" customHeight="1">
      <c r="A101" s="191" t="s">
        <v>164</v>
      </c>
      <c r="B101" s="153">
        <v>202135.2</v>
      </c>
      <c r="C101" s="153">
        <v>230369.5</v>
      </c>
      <c r="D101" s="153">
        <v>212499.20000000001</v>
      </c>
      <c r="E101" s="143">
        <f t="shared" si="40"/>
        <v>10364</v>
      </c>
      <c r="F101" s="187">
        <f t="shared" si="41"/>
        <v>1.0512726135774473</v>
      </c>
      <c r="G101" s="143">
        <f t="shared" si="42"/>
        <v>-17870.299999999988</v>
      </c>
      <c r="H101" s="187">
        <f t="shared" si="43"/>
        <v>0.92242766512059982</v>
      </c>
    </row>
    <row r="102" spans="1:8" ht="114" customHeight="1">
      <c r="A102" s="189" t="s">
        <v>817</v>
      </c>
      <c r="B102" s="190">
        <f t="shared" ref="B102:D103" si="45">B98/B94/12*1000</f>
        <v>12021.734835012843</v>
      </c>
      <c r="C102" s="190">
        <f t="shared" si="45"/>
        <v>15362.790577002907</v>
      </c>
      <c r="D102" s="190">
        <f t="shared" si="45"/>
        <v>14073.60570687419</v>
      </c>
      <c r="E102" s="190">
        <f>D102-B102</f>
        <v>2051.870871861347</v>
      </c>
      <c r="F102" s="186">
        <f>D102/B102</f>
        <v>1.1706800973421367</v>
      </c>
      <c r="G102" s="190">
        <f>D102-C102</f>
        <v>-1289.1848701287163</v>
      </c>
      <c r="H102" s="186">
        <f>D102/C102</f>
        <v>0.91608393906908148</v>
      </c>
    </row>
    <row r="103" spans="1:8" ht="26.4" customHeight="1">
      <c r="A103" s="191" t="s">
        <v>163</v>
      </c>
      <c r="B103" s="143">
        <f t="shared" si="45"/>
        <v>88866.666666666672</v>
      </c>
      <c r="C103" s="143">
        <f t="shared" si="45"/>
        <v>120050</v>
      </c>
      <c r="D103" s="143">
        <f t="shared" si="45"/>
        <v>88825</v>
      </c>
      <c r="E103" s="143">
        <f>D103-B103</f>
        <v>-41.666666666671517</v>
      </c>
      <c r="F103" s="187">
        <f>D103/B103</f>
        <v>0.99953113278319572</v>
      </c>
      <c r="G103" s="143">
        <f>D103-C103</f>
        <v>-31225</v>
      </c>
      <c r="H103" s="187">
        <f>D103/C103</f>
        <v>0.73990004164931278</v>
      </c>
    </row>
    <row r="104" spans="1:8" ht="56.4" customHeight="1">
      <c r="A104" s="191" t="s">
        <v>162</v>
      </c>
      <c r="B104" s="143">
        <f t="shared" ref="B104:C105" si="46">B100/B96/12*1000</f>
        <v>13388.800000000001</v>
      </c>
      <c r="C104" s="143">
        <f t="shared" si="46"/>
        <v>21420.533333333336</v>
      </c>
      <c r="D104" s="143">
        <f t="shared" ref="D104" si="47">D100/D96/12*1000</f>
        <v>15371.686351706037</v>
      </c>
      <c r="E104" s="143">
        <f t="shared" ref="E104:E105" si="48">D104-B104</f>
        <v>1982.8863517060363</v>
      </c>
      <c r="F104" s="187">
        <f t="shared" ref="F104:F105" si="49">D104/B104</f>
        <v>1.1481003788021358</v>
      </c>
      <c r="G104" s="143">
        <f t="shared" ref="G104:G105" si="50">D104-C104</f>
        <v>-6048.8469816272991</v>
      </c>
      <c r="H104" s="187">
        <f t="shared" ref="H104:H105" si="51">D104/C104</f>
        <v>0.71761454827016613</v>
      </c>
    </row>
    <row r="105" spans="1:8" ht="23.4" customHeight="1">
      <c r="A105" s="191" t="s">
        <v>164</v>
      </c>
      <c r="B105" s="143">
        <f t="shared" si="46"/>
        <v>11730.222841225628</v>
      </c>
      <c r="C105" s="143">
        <f t="shared" si="46"/>
        <v>14167.865928659287</v>
      </c>
      <c r="D105" s="143">
        <f t="shared" ref="D105" si="52">D101/D97/12*1000</f>
        <v>13759.336959336961</v>
      </c>
      <c r="E105" s="143">
        <f t="shared" si="48"/>
        <v>2029.1141181113326</v>
      </c>
      <c r="F105" s="187">
        <f t="shared" si="49"/>
        <v>1.172981719578255</v>
      </c>
      <c r="G105" s="143">
        <f t="shared" si="50"/>
        <v>-408.52896932232579</v>
      </c>
      <c r="H105" s="187">
        <f t="shared" si="51"/>
        <v>0.97116510197234873</v>
      </c>
    </row>
    <row r="106" spans="1:8" ht="57.6" customHeight="1">
      <c r="A106" s="483" t="s">
        <v>898</v>
      </c>
      <c r="B106" s="483"/>
      <c r="C106" s="483"/>
      <c r="D106" s="483"/>
      <c r="E106" s="483"/>
      <c r="F106" s="483"/>
      <c r="G106" s="483"/>
      <c r="H106" s="483"/>
    </row>
    <row r="107" spans="1:8" ht="26.4" customHeight="1">
      <c r="A107" s="491" t="s">
        <v>818</v>
      </c>
      <c r="B107" s="491"/>
      <c r="C107" s="491"/>
      <c r="D107" s="491"/>
      <c r="E107" s="491"/>
      <c r="F107" s="491"/>
      <c r="G107" s="491"/>
      <c r="H107" s="491"/>
    </row>
    <row r="108" spans="1:8" ht="27.6" customHeight="1">
      <c r="A108" s="492" t="s">
        <v>819</v>
      </c>
      <c r="B108" s="492"/>
      <c r="C108" s="492"/>
      <c r="D108" s="492"/>
      <c r="E108" s="492"/>
      <c r="F108" s="492"/>
      <c r="G108" s="492"/>
      <c r="H108" s="492"/>
    </row>
    <row r="109" spans="1:8" ht="22.2" customHeight="1">
      <c r="A109" s="487" t="s">
        <v>358</v>
      </c>
      <c r="B109" s="487"/>
      <c r="C109" s="487"/>
      <c r="D109" s="487"/>
      <c r="E109" s="487"/>
      <c r="F109" s="487"/>
      <c r="G109" s="487"/>
      <c r="H109" s="487"/>
    </row>
    <row r="110" spans="1:8" ht="21" customHeight="1">
      <c r="A110" s="489" t="s">
        <v>820</v>
      </c>
      <c r="B110" s="489"/>
      <c r="C110" s="489"/>
      <c r="D110" s="489"/>
      <c r="E110" s="489"/>
      <c r="F110" s="489"/>
      <c r="G110" s="489"/>
      <c r="H110" s="489"/>
    </row>
    <row r="111" spans="1:8" ht="21.6" customHeight="1">
      <c r="A111" s="487" t="s">
        <v>382</v>
      </c>
      <c r="B111" s="487"/>
      <c r="C111" s="487"/>
      <c r="D111" s="487"/>
      <c r="E111" s="487"/>
      <c r="F111" s="487"/>
      <c r="G111" s="487"/>
      <c r="H111" s="487"/>
    </row>
    <row r="112" spans="1:8" ht="21.6" customHeight="1">
      <c r="A112" s="488" t="s">
        <v>803</v>
      </c>
      <c r="B112" s="488" t="s">
        <v>842</v>
      </c>
      <c r="C112" s="488" t="s">
        <v>814</v>
      </c>
      <c r="D112" s="488" t="s">
        <v>849</v>
      </c>
      <c r="E112" s="488" t="s">
        <v>804</v>
      </c>
      <c r="F112" s="488"/>
      <c r="G112" s="488"/>
      <c r="H112" s="488"/>
    </row>
    <row r="113" spans="1:8" ht="57.6" customHeight="1">
      <c r="A113" s="488"/>
      <c r="B113" s="488"/>
      <c r="C113" s="488"/>
      <c r="D113" s="488"/>
      <c r="E113" s="488" t="s">
        <v>844</v>
      </c>
      <c r="F113" s="488"/>
      <c r="G113" s="488" t="s">
        <v>845</v>
      </c>
      <c r="H113" s="488"/>
    </row>
    <row r="114" spans="1:8" ht="22.95" customHeight="1">
      <c r="A114" s="488"/>
      <c r="B114" s="488"/>
      <c r="C114" s="488"/>
      <c r="D114" s="488"/>
      <c r="E114" s="268" t="s">
        <v>805</v>
      </c>
      <c r="F114" s="268" t="s">
        <v>806</v>
      </c>
      <c r="G114" s="268" t="s">
        <v>805</v>
      </c>
      <c r="H114" s="268" t="s">
        <v>806</v>
      </c>
    </row>
    <row r="115" spans="1:8" ht="42.6" customHeight="1">
      <c r="A115" s="345" t="s">
        <v>23</v>
      </c>
      <c r="B115" s="153">
        <f>'I. Фін результат'!C18</f>
        <v>-268696.99999999994</v>
      </c>
      <c r="C115" s="153">
        <f>'I. Фін результат'!E18</f>
        <v>-536722.39999999991</v>
      </c>
      <c r="D115" s="153">
        <f>'I. Фін результат'!D18</f>
        <v>-337422</v>
      </c>
      <c r="E115" s="153">
        <f>-(D115-B115)</f>
        <v>68725.000000000058</v>
      </c>
      <c r="F115" s="187">
        <f>D115/B115</f>
        <v>1.2557713707261342</v>
      </c>
      <c r="G115" s="153">
        <f>D115-C115</f>
        <v>199300.39999999991</v>
      </c>
      <c r="H115" s="187">
        <f>D115/C115</f>
        <v>0.62867135785650097</v>
      </c>
    </row>
    <row r="116" spans="1:8" ht="75.599999999999994" customHeight="1">
      <c r="A116" s="145" t="s">
        <v>4</v>
      </c>
      <c r="B116" s="153">
        <f>'I. Фін результат'!C59</f>
        <v>-18828.999999999942</v>
      </c>
      <c r="C116" s="153">
        <f>'I. Фін результат'!E59</f>
        <v>-5568.5999999999331</v>
      </c>
      <c r="D116" s="153">
        <f>'I. Фін результат'!D59</f>
        <v>-20955.000000000007</v>
      </c>
      <c r="E116" s="153">
        <f t="shared" ref="E116:E118" si="53">-(D116-B116)</f>
        <v>2126.0000000000655</v>
      </c>
      <c r="F116" s="187">
        <f t="shared" ref="F116:F120" si="54">D116/B116</f>
        <v>1.112910935259444</v>
      </c>
      <c r="G116" s="153">
        <f t="shared" ref="G116:G118" si="55">D116-C116</f>
        <v>-15386.400000000074</v>
      </c>
      <c r="H116" s="187">
        <f t="shared" ref="H116" si="56">D116/C116</f>
        <v>3.7630643249650286</v>
      </c>
    </row>
    <row r="117" spans="1:8" ht="55.95" customHeight="1">
      <c r="A117" s="145" t="s">
        <v>74</v>
      </c>
      <c r="B117" s="153">
        <f>'I. Фін результат'!C70</f>
        <v>-17977.999999999942</v>
      </c>
      <c r="C117" s="153">
        <f>'I. Фін результат'!E70</f>
        <v>6.730260793119669E-11</v>
      </c>
      <c r="D117" s="153">
        <f>'I. Фін результат'!D70</f>
        <v>-17118.000000000007</v>
      </c>
      <c r="E117" s="153">
        <f t="shared" si="53"/>
        <v>-859.99999999993452</v>
      </c>
      <c r="F117" s="187">
        <f t="shared" si="54"/>
        <v>0.95216375570141631</v>
      </c>
      <c r="G117" s="153">
        <f t="shared" si="55"/>
        <v>-17118.000000000073</v>
      </c>
      <c r="H117" s="187"/>
    </row>
    <row r="118" spans="1:8" ht="53.4" customHeight="1">
      <c r="A118" s="145" t="s">
        <v>228</v>
      </c>
      <c r="B118" s="153">
        <f>B120</f>
        <v>-17977.999999999942</v>
      </c>
      <c r="C118" s="153">
        <f t="shared" ref="C118:D118" si="57">C120</f>
        <v>6.730260793119669E-11</v>
      </c>
      <c r="D118" s="153">
        <f t="shared" si="57"/>
        <v>-17118.000000000007</v>
      </c>
      <c r="E118" s="153">
        <f t="shared" si="53"/>
        <v>-859.99999999993452</v>
      </c>
      <c r="F118" s="187">
        <f t="shared" si="54"/>
        <v>0.95216375570141631</v>
      </c>
      <c r="G118" s="153">
        <f t="shared" si="55"/>
        <v>-17118.000000000073</v>
      </c>
      <c r="H118" s="187"/>
    </row>
    <row r="119" spans="1:8" ht="24" customHeight="1">
      <c r="A119" s="145" t="s">
        <v>821</v>
      </c>
      <c r="B119" s="153"/>
      <c r="C119" s="153"/>
      <c r="D119" s="153"/>
      <c r="E119" s="153"/>
      <c r="F119" s="187"/>
      <c r="G119" s="153"/>
      <c r="H119" s="187"/>
    </row>
    <row r="120" spans="1:8" ht="22.2" customHeight="1">
      <c r="A120" s="145" t="s">
        <v>25</v>
      </c>
      <c r="B120" s="153">
        <f>'I. Фін результат'!C77</f>
        <v>-17977.999999999942</v>
      </c>
      <c r="C120" s="153">
        <f>'I. Фін результат'!E75</f>
        <v>6.730260793119669E-11</v>
      </c>
      <c r="D120" s="153">
        <f>'I. Фін результат'!D75</f>
        <v>-17118.000000000007</v>
      </c>
      <c r="E120" s="153">
        <f t="shared" ref="E120:G120" si="58">E118</f>
        <v>-859.99999999993452</v>
      </c>
      <c r="F120" s="187">
        <f t="shared" si="54"/>
        <v>0.95216375570141631</v>
      </c>
      <c r="G120" s="153">
        <f t="shared" si="58"/>
        <v>-17118.000000000073</v>
      </c>
      <c r="H120" s="187"/>
    </row>
    <row r="121" spans="1:8" ht="78.599999999999994" customHeight="1">
      <c r="A121" s="483" t="s">
        <v>899</v>
      </c>
      <c r="B121" s="483"/>
      <c r="C121" s="483"/>
      <c r="D121" s="483"/>
      <c r="E121" s="483"/>
      <c r="F121" s="483"/>
      <c r="G121" s="483"/>
      <c r="H121" s="483"/>
    </row>
    <row r="122" spans="1:8" ht="199.95" customHeight="1">
      <c r="A122" s="484" t="s">
        <v>900</v>
      </c>
      <c r="B122" s="484"/>
      <c r="C122" s="484"/>
      <c r="D122" s="484"/>
      <c r="E122" s="484"/>
      <c r="F122" s="484"/>
      <c r="G122" s="484"/>
      <c r="H122" s="484"/>
    </row>
    <row r="123" spans="1:8" ht="42.6" customHeight="1">
      <c r="A123" s="486" t="s">
        <v>822</v>
      </c>
      <c r="B123" s="486"/>
      <c r="C123" s="486"/>
      <c r="D123" s="486"/>
      <c r="E123" s="486"/>
      <c r="F123" s="486"/>
      <c r="G123" s="486"/>
      <c r="H123" s="486"/>
    </row>
    <row r="124" spans="1:8" ht="42.6" customHeight="1">
      <c r="A124" s="483" t="s">
        <v>823</v>
      </c>
      <c r="B124" s="483"/>
      <c r="C124" s="483"/>
      <c r="D124" s="483"/>
      <c r="E124" s="483"/>
      <c r="F124" s="483"/>
      <c r="G124" s="483"/>
      <c r="H124" s="483"/>
    </row>
    <row r="125" spans="1:8" ht="22.95" customHeight="1">
      <c r="A125" s="487" t="s">
        <v>359</v>
      </c>
      <c r="B125" s="487"/>
      <c r="C125" s="487"/>
      <c r="D125" s="487"/>
      <c r="E125" s="487"/>
      <c r="F125" s="487"/>
      <c r="G125" s="487"/>
      <c r="H125" s="487"/>
    </row>
    <row r="126" spans="1:8" ht="27.6" customHeight="1">
      <c r="A126" s="489" t="s">
        <v>824</v>
      </c>
      <c r="B126" s="489"/>
      <c r="C126" s="489"/>
      <c r="D126" s="489"/>
      <c r="E126" s="489"/>
      <c r="F126" s="489"/>
      <c r="G126" s="489"/>
      <c r="H126" s="489"/>
    </row>
    <row r="127" spans="1:8" ht="16.2" customHeight="1">
      <c r="A127" s="487" t="s">
        <v>382</v>
      </c>
      <c r="B127" s="487"/>
      <c r="C127" s="487"/>
      <c r="D127" s="487"/>
      <c r="E127" s="487"/>
      <c r="F127" s="487"/>
      <c r="G127" s="487"/>
      <c r="H127" s="487"/>
    </row>
    <row r="128" spans="1:8" ht="21" customHeight="1">
      <c r="A128" s="488" t="s">
        <v>803</v>
      </c>
      <c r="B128" s="488" t="s">
        <v>842</v>
      </c>
      <c r="C128" s="488" t="s">
        <v>814</v>
      </c>
      <c r="D128" s="488" t="s">
        <v>843</v>
      </c>
      <c r="E128" s="488" t="s">
        <v>804</v>
      </c>
      <c r="F128" s="488"/>
      <c r="G128" s="488"/>
      <c r="H128" s="488"/>
    </row>
    <row r="129" spans="1:8" ht="54.6" customHeight="1">
      <c r="A129" s="488"/>
      <c r="B129" s="488"/>
      <c r="C129" s="488"/>
      <c r="D129" s="488"/>
      <c r="E129" s="488" t="s">
        <v>844</v>
      </c>
      <c r="F129" s="488"/>
      <c r="G129" s="488" t="s">
        <v>845</v>
      </c>
      <c r="H129" s="488"/>
    </row>
    <row r="130" spans="1:8" ht="22.95" customHeight="1">
      <c r="A130" s="488"/>
      <c r="B130" s="488"/>
      <c r="C130" s="488"/>
      <c r="D130" s="488"/>
      <c r="E130" s="268" t="s">
        <v>805</v>
      </c>
      <c r="F130" s="268" t="s">
        <v>806</v>
      </c>
      <c r="G130" s="268" t="s">
        <v>805</v>
      </c>
      <c r="H130" s="268" t="s">
        <v>806</v>
      </c>
    </row>
    <row r="131" spans="1:8" ht="28.95" customHeight="1">
      <c r="A131" s="334" t="s">
        <v>825</v>
      </c>
      <c r="B131" s="185" t="e">
        <f>SUM(B132:B141)</f>
        <v>#REF!</v>
      </c>
      <c r="C131" s="185" t="e">
        <f>SUM(C132:C141)</f>
        <v>#REF!</v>
      </c>
      <c r="D131" s="185" t="e">
        <f>SUM(D132:D141)</f>
        <v>#REF!</v>
      </c>
      <c r="E131" s="190" t="e">
        <f>D131-B131</f>
        <v>#REF!</v>
      </c>
      <c r="F131" s="186" t="e">
        <f>D131/B131</f>
        <v>#REF!</v>
      </c>
      <c r="G131" s="190" t="e">
        <f>D131-C131</f>
        <v>#REF!</v>
      </c>
      <c r="H131" s="192" t="e">
        <f>D131/C131</f>
        <v>#REF!</v>
      </c>
    </row>
    <row r="132" spans="1:8" ht="34.200000000000003" customHeight="1">
      <c r="A132" s="345" t="s">
        <v>826</v>
      </c>
      <c r="B132" s="153">
        <f>'ІІ. Розр. з бюджетом'!C20</f>
        <v>937.9</v>
      </c>
      <c r="C132" s="153">
        <f>'ІІ. Розр. з бюджетом'!E20</f>
        <v>900</v>
      </c>
      <c r="D132" s="153">
        <f>'ІІ. Розр. з бюджетом'!D20</f>
        <v>427.7</v>
      </c>
      <c r="E132" s="143">
        <f>D132-B132</f>
        <v>-510.2</v>
      </c>
      <c r="F132" s="187">
        <f>D132/B132</f>
        <v>0.45601876532679392</v>
      </c>
      <c r="G132" s="143">
        <f>D132-C132</f>
        <v>-472.3</v>
      </c>
      <c r="H132" s="187">
        <f>D132/C132</f>
        <v>0.47522222222222221</v>
      </c>
    </row>
    <row r="133" spans="1:8" ht="42.6" customHeight="1">
      <c r="A133" s="345" t="s">
        <v>827</v>
      </c>
      <c r="B133" s="153">
        <f>'ІІ. Розр. з бюджетом'!C29</f>
        <v>43798.6</v>
      </c>
      <c r="C133" s="153">
        <f>'ІІ. Розр. з бюджетом'!E29</f>
        <v>53292.9</v>
      </c>
      <c r="D133" s="153">
        <f>'ІІ. Розр. з бюджетом'!D29</f>
        <v>48286.5</v>
      </c>
      <c r="E133" s="143">
        <f t="shared" ref="E133:E141" si="59">D133-B133</f>
        <v>4487.9000000000015</v>
      </c>
      <c r="F133" s="187">
        <f t="shared" ref="F133:F138" si="60">D133/B133</f>
        <v>1.1024667455124137</v>
      </c>
      <c r="G133" s="143">
        <f t="shared" ref="G133:G141" si="61">D133-C133</f>
        <v>-5006.4000000000015</v>
      </c>
      <c r="H133" s="187">
        <f t="shared" ref="H133:H138" si="62">D133/C133</f>
        <v>0.90605878081320401</v>
      </c>
    </row>
    <row r="134" spans="1:8" ht="22.2" customHeight="1">
      <c r="A134" s="345" t="s">
        <v>828</v>
      </c>
      <c r="B134" s="153">
        <f>'ІІ. Розр. з бюджетом'!C25</f>
        <v>3650.3</v>
      </c>
      <c r="C134" s="153">
        <f>'ІІ. Розр. з бюджетом'!E25</f>
        <v>4441</v>
      </c>
      <c r="D134" s="153">
        <f>'ІІ. Розр. з бюджетом'!D25</f>
        <v>4025.2</v>
      </c>
      <c r="E134" s="143">
        <f t="shared" si="59"/>
        <v>374.89999999999964</v>
      </c>
      <c r="F134" s="187">
        <f t="shared" si="60"/>
        <v>1.1027038873517243</v>
      </c>
      <c r="G134" s="143">
        <f t="shared" si="61"/>
        <v>-415.80000000000018</v>
      </c>
      <c r="H134" s="187">
        <f t="shared" si="62"/>
        <v>0.90637243863994588</v>
      </c>
    </row>
    <row r="135" spans="1:8" ht="73.95" customHeight="1">
      <c r="A135" s="345" t="s">
        <v>829</v>
      </c>
      <c r="B135" s="153">
        <f>'ІІ. Розр. з бюджетом'!C37</f>
        <v>51148.4</v>
      </c>
      <c r="C135" s="153">
        <f>'ІІ. Розр. з бюджетом'!E37</f>
        <v>65135.8</v>
      </c>
      <c r="D135" s="153">
        <f>'ІІ. Розр. з бюджетом'!D37</f>
        <v>56095.199999999997</v>
      </c>
      <c r="E135" s="143">
        <f t="shared" si="59"/>
        <v>4946.7999999999956</v>
      </c>
      <c r="F135" s="187">
        <f t="shared" si="60"/>
        <v>1.0967146577410045</v>
      </c>
      <c r="G135" s="143">
        <f t="shared" si="61"/>
        <v>-9040.6000000000058</v>
      </c>
      <c r="H135" s="187">
        <f t="shared" si="62"/>
        <v>0.86120382339665735</v>
      </c>
    </row>
    <row r="136" spans="1:8" ht="21" customHeight="1">
      <c r="A136" s="345" t="s">
        <v>830</v>
      </c>
      <c r="B136" s="153">
        <f>'ІІ. Розр. з бюджетом'!C31</f>
        <v>166.1</v>
      </c>
      <c r="C136" s="153">
        <f>'ІІ. Розр. з бюджетом'!E31</f>
        <v>166.1</v>
      </c>
      <c r="D136" s="153">
        <f>'ІІ. Розр. з бюджетом'!D31</f>
        <v>69.900000000000006</v>
      </c>
      <c r="E136" s="143">
        <f t="shared" si="59"/>
        <v>-96.199999999999989</v>
      </c>
      <c r="F136" s="187">
        <f t="shared" si="60"/>
        <v>0.42083082480433481</v>
      </c>
      <c r="G136" s="143">
        <f t="shared" si="61"/>
        <v>-96.199999999999989</v>
      </c>
      <c r="H136" s="187">
        <f t="shared" si="62"/>
        <v>0.42083082480433481</v>
      </c>
    </row>
    <row r="137" spans="1:8" ht="18.600000000000001" customHeight="1">
      <c r="A137" s="345" t="s">
        <v>593</v>
      </c>
      <c r="B137" s="153">
        <f>'ІІ. Розр. з бюджетом'!C38</f>
        <v>37.799999999999997</v>
      </c>
      <c r="C137" s="153">
        <f>'ІІ. Розр. з бюджетом'!E38</f>
        <v>45</v>
      </c>
      <c r="D137" s="153">
        <f>'ІІ. Розр. з бюджетом'!D38</f>
        <v>27.6</v>
      </c>
      <c r="E137" s="143">
        <f>D137-B137</f>
        <v>-10.199999999999996</v>
      </c>
      <c r="F137" s="187">
        <f t="shared" si="60"/>
        <v>0.73015873015873023</v>
      </c>
      <c r="G137" s="143">
        <f t="shared" si="61"/>
        <v>-17.399999999999999</v>
      </c>
      <c r="H137" s="187">
        <f t="shared" si="62"/>
        <v>0.6133333333333334</v>
      </c>
    </row>
    <row r="138" spans="1:8" ht="22.2" customHeight="1">
      <c r="A138" s="345" t="s">
        <v>592</v>
      </c>
      <c r="B138" s="153">
        <f>'ІІ. Розр. з бюджетом'!C34</f>
        <v>3.3</v>
      </c>
      <c r="C138" s="153">
        <f>'ІІ. Розр. з бюджетом'!E34</f>
        <v>3.2</v>
      </c>
      <c r="D138" s="153">
        <f>'ІІ. Розр. з бюджетом'!D34</f>
        <v>3.3</v>
      </c>
      <c r="E138" s="143">
        <f t="shared" si="59"/>
        <v>0</v>
      </c>
      <c r="F138" s="187">
        <f t="shared" si="60"/>
        <v>1</v>
      </c>
      <c r="G138" s="143">
        <f t="shared" si="61"/>
        <v>9.9999999999999645E-2</v>
      </c>
      <c r="H138" s="187">
        <f t="shared" si="62"/>
        <v>1.0312499999999998</v>
      </c>
    </row>
    <row r="139" spans="1:8" ht="56.4" customHeight="1">
      <c r="A139" s="345" t="s">
        <v>831</v>
      </c>
      <c r="B139" s="153">
        <f>'ІІ. Розр. з бюджетом'!C33</f>
        <v>0</v>
      </c>
      <c r="C139" s="153">
        <f>'ІІ. Розр. з бюджетом'!E33</f>
        <v>0</v>
      </c>
      <c r="D139" s="153">
        <f>'ІІ. Розр. з бюджетом'!D33</f>
        <v>0</v>
      </c>
      <c r="E139" s="143">
        <f t="shared" si="59"/>
        <v>0</v>
      </c>
      <c r="F139" s="187"/>
      <c r="G139" s="143">
        <f t="shared" si="61"/>
        <v>0</v>
      </c>
      <c r="H139" s="187"/>
    </row>
    <row r="140" spans="1:8" ht="42.6" customHeight="1">
      <c r="A140" s="345" t="s">
        <v>832</v>
      </c>
      <c r="B140" s="153">
        <f>'ІІ. Розр. з бюджетом'!C28</f>
        <v>0</v>
      </c>
      <c r="C140" s="153">
        <f>'ІІ. Розр. з бюджетом'!E28</f>
        <v>0</v>
      </c>
      <c r="D140" s="153">
        <f>'ІІ. Розр. з бюджетом'!D28</f>
        <v>0</v>
      </c>
      <c r="E140" s="143">
        <f t="shared" si="59"/>
        <v>0</v>
      </c>
      <c r="F140" s="187"/>
      <c r="G140" s="143">
        <f t="shared" si="61"/>
        <v>0</v>
      </c>
      <c r="H140" s="187"/>
    </row>
    <row r="141" spans="1:8" ht="56.4" customHeight="1">
      <c r="A141" s="345" t="s">
        <v>833</v>
      </c>
      <c r="B141" s="153" t="e">
        <f>'ІІ. Розр. з бюджетом'!#REF!</f>
        <v>#REF!</v>
      </c>
      <c r="C141" s="153" t="e">
        <f>'ІІ. Розр. з бюджетом'!#REF!</f>
        <v>#REF!</v>
      </c>
      <c r="D141" s="153" t="e">
        <f>'ІІ. Розр. з бюджетом'!#REF!</f>
        <v>#REF!</v>
      </c>
      <c r="E141" s="143" t="e">
        <f t="shared" si="59"/>
        <v>#REF!</v>
      </c>
      <c r="F141" s="187"/>
      <c r="G141" s="143" t="e">
        <f t="shared" si="61"/>
        <v>#REF!</v>
      </c>
      <c r="H141" s="187"/>
    </row>
    <row r="142" spans="1:8" ht="79.95" customHeight="1">
      <c r="A142" s="484" t="s">
        <v>901</v>
      </c>
      <c r="B142" s="484"/>
      <c r="C142" s="484"/>
      <c r="D142" s="484"/>
      <c r="E142" s="484"/>
      <c r="F142" s="484"/>
      <c r="G142" s="484"/>
      <c r="H142" s="484"/>
    </row>
    <row r="143" spans="1:8" ht="42.6" customHeight="1">
      <c r="A143" s="486" t="s">
        <v>834</v>
      </c>
      <c r="B143" s="486"/>
      <c r="C143" s="486"/>
      <c r="D143" s="486"/>
      <c r="E143" s="486"/>
      <c r="F143" s="486"/>
      <c r="G143" s="486"/>
      <c r="H143" s="486"/>
    </row>
    <row r="144" spans="1:8" ht="75" customHeight="1">
      <c r="A144" s="483" t="s">
        <v>914</v>
      </c>
      <c r="B144" s="483"/>
      <c r="C144" s="483"/>
      <c r="D144" s="483"/>
      <c r="E144" s="483"/>
      <c r="F144" s="483"/>
      <c r="G144" s="483"/>
      <c r="H144" s="483"/>
    </row>
    <row r="145" spans="1:8" ht="31.2" customHeight="1">
      <c r="A145" s="486" t="s">
        <v>835</v>
      </c>
      <c r="B145" s="486"/>
      <c r="C145" s="486"/>
      <c r="D145" s="486"/>
      <c r="E145" s="486"/>
      <c r="F145" s="486"/>
      <c r="G145" s="486"/>
      <c r="H145" s="486"/>
    </row>
    <row r="146" spans="1:8" ht="66.599999999999994" customHeight="1">
      <c r="A146" s="483" t="s">
        <v>913</v>
      </c>
      <c r="B146" s="483"/>
      <c r="C146" s="483"/>
      <c r="D146" s="483"/>
      <c r="E146" s="483"/>
      <c r="F146" s="483"/>
      <c r="G146" s="483"/>
      <c r="H146" s="483"/>
    </row>
    <row r="147" spans="1:8" ht="23.4" customHeight="1">
      <c r="A147" s="486" t="s">
        <v>836</v>
      </c>
      <c r="B147" s="486"/>
      <c r="C147" s="486"/>
      <c r="D147" s="486"/>
      <c r="E147" s="486"/>
      <c r="F147" s="486"/>
      <c r="G147" s="486"/>
      <c r="H147" s="486"/>
    </row>
    <row r="148" spans="1:8" ht="42.6" customHeight="1">
      <c r="A148" s="483" t="s">
        <v>902</v>
      </c>
      <c r="B148" s="483"/>
      <c r="C148" s="483"/>
      <c r="D148" s="483"/>
      <c r="E148" s="483"/>
      <c r="F148" s="483"/>
      <c r="G148" s="483"/>
      <c r="H148" s="483"/>
    </row>
    <row r="149" spans="1:8" ht="42.6" customHeight="1">
      <c r="A149" s="484" t="s">
        <v>852</v>
      </c>
      <c r="B149" s="484"/>
      <c r="C149" s="484"/>
      <c r="D149" s="484"/>
      <c r="E149" s="484"/>
      <c r="F149" s="484"/>
      <c r="G149" s="484"/>
      <c r="H149" s="484"/>
    </row>
    <row r="152" spans="1:8" ht="42.6" customHeight="1">
      <c r="A152" s="485" t="s">
        <v>461</v>
      </c>
      <c r="B152" s="485"/>
      <c r="C152" s="485"/>
      <c r="D152" s="485" t="s">
        <v>837</v>
      </c>
      <c r="E152" s="485"/>
      <c r="F152" s="485" t="s">
        <v>462</v>
      </c>
      <c r="G152" s="485"/>
    </row>
  </sheetData>
  <mergeCells count="95">
    <mergeCell ref="A6:H6"/>
    <mergeCell ref="A1:H1"/>
    <mergeCell ref="A2:H2"/>
    <mergeCell ref="A3:H3"/>
    <mergeCell ref="A4:H4"/>
    <mergeCell ref="A5:H5"/>
    <mergeCell ref="A18:H18"/>
    <mergeCell ref="A7:H7"/>
    <mergeCell ref="A8:H8"/>
    <mergeCell ref="A9:H9"/>
    <mergeCell ref="A10:H10"/>
    <mergeCell ref="A11:H11"/>
    <mergeCell ref="A12:H12"/>
    <mergeCell ref="A13:H13"/>
    <mergeCell ref="A14:H14"/>
    <mergeCell ref="A15:H15"/>
    <mergeCell ref="A16:H16"/>
    <mergeCell ref="A17:H17"/>
    <mergeCell ref="A69:H69"/>
    <mergeCell ref="A19:H19"/>
    <mergeCell ref="A20:A22"/>
    <mergeCell ref="B20:B22"/>
    <mergeCell ref="C20:C22"/>
    <mergeCell ref="D20:D22"/>
    <mergeCell ref="E20:H20"/>
    <mergeCell ref="E21:F21"/>
    <mergeCell ref="G21:H21"/>
    <mergeCell ref="A64:H64"/>
    <mergeCell ref="A65:H65"/>
    <mergeCell ref="A66:H66"/>
    <mergeCell ref="A67:H67"/>
    <mergeCell ref="A68:H68"/>
    <mergeCell ref="A85:H85"/>
    <mergeCell ref="A70:A72"/>
    <mergeCell ref="B70:B72"/>
    <mergeCell ref="C70:C72"/>
    <mergeCell ref="D70:D72"/>
    <mergeCell ref="E70:H70"/>
    <mergeCell ref="E71:F71"/>
    <mergeCell ref="G71:H71"/>
    <mergeCell ref="A80:H80"/>
    <mergeCell ref="A81:H81"/>
    <mergeCell ref="A82:H82"/>
    <mergeCell ref="A83:H83"/>
    <mergeCell ref="A84:H84"/>
    <mergeCell ref="A109:H109"/>
    <mergeCell ref="A86:H86"/>
    <mergeCell ref="A87:H87"/>
    <mergeCell ref="A88:H88"/>
    <mergeCell ref="A89:H89"/>
    <mergeCell ref="A90:H90"/>
    <mergeCell ref="A91:A93"/>
    <mergeCell ref="B91:B93"/>
    <mergeCell ref="C91:C93"/>
    <mergeCell ref="D91:D93"/>
    <mergeCell ref="E91:H91"/>
    <mergeCell ref="E92:F92"/>
    <mergeCell ref="G92:H92"/>
    <mergeCell ref="A106:H106"/>
    <mergeCell ref="A107:H107"/>
    <mergeCell ref="A108:H108"/>
    <mergeCell ref="A126:H126"/>
    <mergeCell ref="A110:H110"/>
    <mergeCell ref="A111:H111"/>
    <mergeCell ref="A112:A114"/>
    <mergeCell ref="B112:B114"/>
    <mergeCell ref="C112:C114"/>
    <mergeCell ref="D112:D114"/>
    <mergeCell ref="E112:H112"/>
    <mergeCell ref="E113:F113"/>
    <mergeCell ref="G113:H113"/>
    <mergeCell ref="A121:H121"/>
    <mergeCell ref="A122:H122"/>
    <mergeCell ref="A123:H123"/>
    <mergeCell ref="A124:H124"/>
    <mergeCell ref="A125:H125"/>
    <mergeCell ref="A147:H147"/>
    <mergeCell ref="A127:H127"/>
    <mergeCell ref="A128:A130"/>
    <mergeCell ref="B128:B130"/>
    <mergeCell ref="C128:C130"/>
    <mergeCell ref="D128:D130"/>
    <mergeCell ref="E128:H128"/>
    <mergeCell ref="E129:F129"/>
    <mergeCell ref="G129:H129"/>
    <mergeCell ref="A142:H142"/>
    <mergeCell ref="A143:H143"/>
    <mergeCell ref="A144:H144"/>
    <mergeCell ref="A145:H145"/>
    <mergeCell ref="A146:H146"/>
    <mergeCell ref="A148:H148"/>
    <mergeCell ref="A149:H149"/>
    <mergeCell ref="A152:C152"/>
    <mergeCell ref="D152:E152"/>
    <mergeCell ref="F152:G152"/>
  </mergeCells>
  <pageMargins left="0.7" right="0.39" top="0.75" bottom="0.75" header="0.3" footer="0.3"/>
  <pageSetup paperSize="9" scale="77" orientation="portrait" r:id="rId1"/>
  <rowBreaks count="1" manualBreakCount="1">
    <brk id="108" max="7" man="1"/>
  </rowBreaks>
  <colBreaks count="1" manualBreakCount="1">
    <brk id="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252"/>
  <sheetViews>
    <sheetView view="pageBreakPreview" topLeftCell="A2" zoomScale="60" zoomScaleNormal="70" workbookViewId="0">
      <selection activeCell="E61" sqref="E13:E61"/>
    </sheetView>
  </sheetViews>
  <sheetFormatPr defaultColWidth="9.109375" defaultRowHeight="18"/>
  <cols>
    <col min="1" max="1" width="85.88671875" style="107" customWidth="1"/>
    <col min="2" max="2" width="16" style="238" customWidth="1"/>
    <col min="3" max="3" width="19.88671875" style="238" hidden="1" customWidth="1"/>
    <col min="4" max="4" width="21.33203125" style="238" hidden="1" customWidth="1"/>
    <col min="5" max="5" width="23.44140625" style="238" customWidth="1"/>
    <col min="6" max="6" width="22.33203125" style="238" customWidth="1"/>
    <col min="7" max="7" width="24.109375" style="238" customWidth="1"/>
    <col min="8" max="9" width="9.109375" style="107"/>
    <col min="10" max="10" width="12.44140625" style="107" bestFit="1" customWidth="1"/>
    <col min="11" max="16384" width="9.109375" style="107"/>
  </cols>
  <sheetData>
    <row r="1" spans="1:7" hidden="1"/>
    <row r="2" spans="1:7" ht="27" customHeight="1">
      <c r="A2" s="587" t="s">
        <v>435</v>
      </c>
      <c r="B2" s="587"/>
      <c r="C2" s="587"/>
      <c r="D2" s="587"/>
      <c r="E2" s="587"/>
      <c r="F2" s="587"/>
      <c r="G2" s="587"/>
    </row>
    <row r="3" spans="1:7" ht="12.75" customHeight="1">
      <c r="A3" s="237"/>
      <c r="B3" s="261"/>
      <c r="C3" s="261"/>
      <c r="D3" s="237"/>
      <c r="E3" s="237"/>
      <c r="F3" s="237"/>
      <c r="G3" s="261"/>
    </row>
    <row r="4" spans="1:7" ht="62.25" customHeight="1">
      <c r="A4" s="138" t="s">
        <v>159</v>
      </c>
      <c r="B4" s="139" t="s">
        <v>18</v>
      </c>
      <c r="C4" s="139" t="s">
        <v>464</v>
      </c>
      <c r="D4" s="139" t="s">
        <v>465</v>
      </c>
      <c r="E4" s="139" t="s">
        <v>466</v>
      </c>
      <c r="F4" s="139" t="s">
        <v>410</v>
      </c>
      <c r="G4" s="140" t="s">
        <v>441</v>
      </c>
    </row>
    <row r="5" spans="1:7" ht="23.25" customHeight="1">
      <c r="A5" s="158">
        <v>1</v>
      </c>
      <c r="B5" s="253">
        <v>2</v>
      </c>
      <c r="C5" s="253">
        <v>3</v>
      </c>
      <c r="D5" s="253">
        <v>4</v>
      </c>
      <c r="E5" s="253">
        <v>5</v>
      </c>
      <c r="F5" s="253">
        <v>6</v>
      </c>
      <c r="G5" s="253">
        <v>7</v>
      </c>
    </row>
    <row r="6" spans="1:7" ht="39" customHeight="1">
      <c r="A6" s="243" t="s">
        <v>69</v>
      </c>
      <c r="B6" s="241"/>
      <c r="C6" s="185">
        <f>C7+C9+C62+C64+C72</f>
        <v>49583.999999999993</v>
      </c>
      <c r="D6" s="185">
        <f t="shared" ref="D6:E6" si="0">D7+D9+D62+D64+D72</f>
        <v>22760.6</v>
      </c>
      <c r="E6" s="185">
        <f t="shared" si="0"/>
        <v>35222.1</v>
      </c>
      <c r="F6" s="455">
        <f>E6-D6</f>
        <v>12461.5</v>
      </c>
      <c r="G6" s="455">
        <f>(E6/D6)*100</f>
        <v>154.75031413934605</v>
      </c>
    </row>
    <row r="7" spans="1:7" ht="33" customHeight="1">
      <c r="A7" s="243" t="s">
        <v>414</v>
      </c>
      <c r="B7" s="241">
        <v>4010</v>
      </c>
      <c r="C7" s="241">
        <f>C8</f>
        <v>0</v>
      </c>
      <c r="D7" s="241">
        <f t="shared" ref="D7:E7" si="1">D8</f>
        <v>0</v>
      </c>
      <c r="E7" s="313">
        <f t="shared" si="1"/>
        <v>112</v>
      </c>
      <c r="F7" s="274">
        <f t="shared" ref="F7:F10" si="2">E7-D7</f>
        <v>112</v>
      </c>
      <c r="G7" s="274"/>
    </row>
    <row r="8" spans="1:7" ht="27" customHeight="1">
      <c r="A8" s="149" t="s">
        <v>884</v>
      </c>
      <c r="B8" s="161"/>
      <c r="C8" s="253"/>
      <c r="D8" s="95"/>
      <c r="E8" s="153">
        <v>112</v>
      </c>
      <c r="F8" s="274">
        <f t="shared" si="2"/>
        <v>112</v>
      </c>
      <c r="G8" s="274"/>
    </row>
    <row r="9" spans="1:7" s="35" customFormat="1" ht="33.75" customHeight="1">
      <c r="A9" s="243" t="s">
        <v>695</v>
      </c>
      <c r="B9" s="154">
        <v>4020</v>
      </c>
      <c r="C9" s="311">
        <f>SUM(C10:C61)</f>
        <v>15428.899999999998</v>
      </c>
      <c r="D9" s="311">
        <f t="shared" ref="D9:E9" si="3">SUM(D10:D61)</f>
        <v>3795.1</v>
      </c>
      <c r="E9" s="311">
        <f t="shared" si="3"/>
        <v>19945.099999999999</v>
      </c>
      <c r="F9" s="455">
        <f t="shared" si="2"/>
        <v>16149.999999999998</v>
      </c>
      <c r="G9" s="455">
        <f>(E9/D9)*100</f>
        <v>525.54873389370505</v>
      </c>
    </row>
    <row r="10" spans="1:7" s="35" customFormat="1" ht="29.25" hidden="1" customHeight="1">
      <c r="A10" s="365" t="s">
        <v>630</v>
      </c>
      <c r="B10" s="366"/>
      <c r="C10" s="367"/>
      <c r="D10" s="368"/>
      <c r="E10" s="368"/>
      <c r="F10" s="369">
        <f t="shared" si="2"/>
        <v>0</v>
      </c>
      <c r="G10" s="369"/>
    </row>
    <row r="11" spans="1:7" s="35" customFormat="1" ht="24.75" customHeight="1">
      <c r="A11" s="159" t="s">
        <v>862</v>
      </c>
      <c r="B11" s="162"/>
      <c r="C11" s="269">
        <v>9027</v>
      </c>
      <c r="D11" s="153"/>
      <c r="E11" s="153"/>
      <c r="F11" s="275">
        <f t="shared" ref="F11:F42" si="4">E11-D11</f>
        <v>0</v>
      </c>
      <c r="G11" s="275"/>
    </row>
    <row r="12" spans="1:7" s="35" customFormat="1" ht="30" hidden="1" customHeight="1">
      <c r="A12" s="365" t="s">
        <v>626</v>
      </c>
      <c r="B12" s="366"/>
      <c r="C12" s="367"/>
      <c r="D12" s="360"/>
      <c r="E12" s="360"/>
      <c r="F12" s="369">
        <f t="shared" si="4"/>
        <v>0</v>
      </c>
      <c r="G12" s="369"/>
    </row>
    <row r="13" spans="1:7" s="35" customFormat="1" ht="27.6" customHeight="1">
      <c r="A13" s="159" t="s">
        <v>881</v>
      </c>
      <c r="B13" s="162"/>
      <c r="C13" s="310"/>
      <c r="D13" s="153"/>
      <c r="E13" s="153">
        <v>1939</v>
      </c>
      <c r="F13" s="460">
        <f t="shared" si="4"/>
        <v>1939</v>
      </c>
      <c r="G13" s="275"/>
    </row>
    <row r="14" spans="1:7" s="35" customFormat="1" ht="24.75" customHeight="1">
      <c r="A14" s="159" t="s">
        <v>699</v>
      </c>
      <c r="B14" s="162"/>
      <c r="C14" s="269">
        <v>282</v>
      </c>
      <c r="D14" s="153"/>
      <c r="E14" s="153"/>
      <c r="F14" s="275">
        <f t="shared" si="4"/>
        <v>0</v>
      </c>
      <c r="G14" s="275"/>
    </row>
    <row r="15" spans="1:7" s="35" customFormat="1" ht="25.5" hidden="1" customHeight="1">
      <c r="A15" s="365" t="s">
        <v>628</v>
      </c>
      <c r="B15" s="366"/>
      <c r="C15" s="367"/>
      <c r="D15" s="360"/>
      <c r="E15" s="360"/>
      <c r="F15" s="369">
        <f t="shared" si="4"/>
        <v>0</v>
      </c>
      <c r="G15" s="369"/>
    </row>
    <row r="16" spans="1:7" s="35" customFormat="1" ht="31.5" hidden="1" customHeight="1">
      <c r="A16" s="365" t="s">
        <v>641</v>
      </c>
      <c r="B16" s="366"/>
      <c r="C16" s="367"/>
      <c r="D16" s="368"/>
      <c r="E16" s="360"/>
      <c r="F16" s="369">
        <f t="shared" si="4"/>
        <v>0</v>
      </c>
      <c r="G16" s="369"/>
    </row>
    <row r="17" spans="1:7" s="35" customFormat="1" ht="24" customHeight="1">
      <c r="A17" s="159" t="s">
        <v>863</v>
      </c>
      <c r="B17" s="162"/>
      <c r="C17" s="269">
        <v>120.6</v>
      </c>
      <c r="D17" s="153"/>
      <c r="E17" s="153"/>
      <c r="F17" s="275">
        <f t="shared" si="4"/>
        <v>0</v>
      </c>
      <c r="G17" s="275"/>
    </row>
    <row r="18" spans="1:7" s="35" customFormat="1" ht="26.25" customHeight="1">
      <c r="A18" s="159" t="s">
        <v>659</v>
      </c>
      <c r="B18" s="162"/>
      <c r="C18" s="310">
        <v>467.6</v>
      </c>
      <c r="D18" s="153"/>
      <c r="E18" s="153"/>
      <c r="F18" s="460">
        <f t="shared" si="4"/>
        <v>0</v>
      </c>
      <c r="G18" s="275"/>
    </row>
    <row r="19" spans="1:7" s="35" customFormat="1" ht="25.5" customHeight="1">
      <c r="A19" s="159" t="s">
        <v>639</v>
      </c>
      <c r="B19" s="162"/>
      <c r="C19" s="310"/>
      <c r="D19" s="153">
        <v>260</v>
      </c>
      <c r="E19" s="153"/>
      <c r="F19" s="460">
        <f t="shared" si="4"/>
        <v>-260</v>
      </c>
      <c r="G19" s="275">
        <f>(E19/D19)*100</f>
        <v>0</v>
      </c>
    </row>
    <row r="20" spans="1:7" s="35" customFormat="1" ht="21" customHeight="1">
      <c r="A20" s="159" t="s">
        <v>882</v>
      </c>
      <c r="B20" s="162"/>
      <c r="C20" s="269"/>
      <c r="D20" s="153"/>
      <c r="E20" s="153">
        <v>48</v>
      </c>
      <c r="F20" s="460">
        <f t="shared" si="4"/>
        <v>48</v>
      </c>
      <c r="G20" s="275"/>
    </row>
    <row r="21" spans="1:7" s="35" customFormat="1" ht="23.4" customHeight="1">
      <c r="A21" s="159" t="s">
        <v>883</v>
      </c>
      <c r="B21" s="162"/>
      <c r="C21" s="269"/>
      <c r="D21" s="153"/>
      <c r="E21" s="153">
        <v>24</v>
      </c>
      <c r="F21" s="275">
        <f t="shared" si="4"/>
        <v>24</v>
      </c>
      <c r="G21" s="275"/>
    </row>
    <row r="22" spans="1:7" s="35" customFormat="1" ht="24.75" customHeight="1">
      <c r="A22" s="159" t="s">
        <v>653</v>
      </c>
      <c r="B22" s="162"/>
      <c r="C22" s="269"/>
      <c r="D22" s="153">
        <v>10</v>
      </c>
      <c r="E22" s="153"/>
      <c r="F22" s="460">
        <f t="shared" si="4"/>
        <v>-10</v>
      </c>
      <c r="G22" s="275">
        <f>(E22/D22)*100</f>
        <v>0</v>
      </c>
    </row>
    <row r="23" spans="1:7" s="35" customFormat="1" ht="21" customHeight="1">
      <c r="A23" s="159" t="s">
        <v>933</v>
      </c>
      <c r="B23" s="162"/>
      <c r="C23" s="310">
        <v>25.1</v>
      </c>
      <c r="D23" s="153"/>
      <c r="E23" s="153"/>
      <c r="F23" s="275">
        <f t="shared" si="4"/>
        <v>0</v>
      </c>
      <c r="G23" s="275"/>
    </row>
    <row r="24" spans="1:7" s="35" customFormat="1" ht="29.25" customHeight="1">
      <c r="A24" s="159" t="s">
        <v>633</v>
      </c>
      <c r="B24" s="162"/>
      <c r="C24" s="269">
        <v>568.1</v>
      </c>
      <c r="D24" s="153"/>
      <c r="E24" s="153"/>
      <c r="F24" s="460">
        <f t="shared" si="4"/>
        <v>0</v>
      </c>
      <c r="G24" s="275"/>
    </row>
    <row r="25" spans="1:7" ht="22.5" customHeight="1">
      <c r="A25" s="159" t="s">
        <v>861</v>
      </c>
      <c r="B25" s="162"/>
      <c r="C25" s="269">
        <v>12</v>
      </c>
      <c r="D25" s="153"/>
      <c r="E25" s="153"/>
      <c r="F25" s="275">
        <f t="shared" si="4"/>
        <v>0</v>
      </c>
      <c r="G25" s="275"/>
    </row>
    <row r="26" spans="1:7" ht="22.95" customHeight="1">
      <c r="A26" s="159" t="s">
        <v>702</v>
      </c>
      <c r="B26" s="162"/>
      <c r="C26" s="269"/>
      <c r="D26" s="153">
        <v>3233.1</v>
      </c>
      <c r="E26" s="153">
        <v>3233.1</v>
      </c>
      <c r="F26" s="275">
        <f t="shared" si="4"/>
        <v>0</v>
      </c>
      <c r="G26" s="275">
        <f>(E26/D26)*100</f>
        <v>100</v>
      </c>
    </row>
    <row r="27" spans="1:7" ht="22.5" customHeight="1">
      <c r="A27" s="159" t="s">
        <v>662</v>
      </c>
      <c r="B27" s="162"/>
      <c r="C27" s="269">
        <v>26.5</v>
      </c>
      <c r="D27" s="153"/>
      <c r="E27" s="153"/>
      <c r="F27" s="275">
        <f t="shared" si="4"/>
        <v>0</v>
      </c>
      <c r="G27" s="275"/>
    </row>
    <row r="28" spans="1:7" hidden="1">
      <c r="A28" s="365" t="s">
        <v>698</v>
      </c>
      <c r="B28" s="366"/>
      <c r="C28" s="356"/>
      <c r="D28" s="360"/>
      <c r="E28" s="360"/>
      <c r="F28" s="461">
        <f t="shared" si="4"/>
        <v>0</v>
      </c>
      <c r="G28" s="369"/>
    </row>
    <row r="29" spans="1:7" ht="24.75" customHeight="1">
      <c r="A29" s="159" t="s">
        <v>858</v>
      </c>
      <c r="B29" s="162"/>
      <c r="C29" s="269">
        <v>35.799999999999997</v>
      </c>
      <c r="D29" s="153"/>
      <c r="E29" s="153"/>
      <c r="F29" s="460">
        <f t="shared" si="4"/>
        <v>0</v>
      </c>
      <c r="G29" s="275"/>
    </row>
    <row r="30" spans="1:7" hidden="1">
      <c r="A30" s="365" t="s">
        <v>648</v>
      </c>
      <c r="B30" s="366"/>
      <c r="C30" s="356"/>
      <c r="D30" s="360"/>
      <c r="E30" s="360"/>
      <c r="F30" s="461">
        <f t="shared" si="4"/>
        <v>0</v>
      </c>
      <c r="G30" s="369"/>
    </row>
    <row r="31" spans="1:7" hidden="1">
      <c r="A31" s="365" t="s">
        <v>634</v>
      </c>
      <c r="B31" s="366"/>
      <c r="C31" s="356"/>
      <c r="D31" s="360"/>
      <c r="E31" s="360"/>
      <c r="F31" s="461">
        <f t="shared" si="4"/>
        <v>0</v>
      </c>
      <c r="G31" s="369"/>
    </row>
    <row r="32" spans="1:7" ht="21.75" customHeight="1">
      <c r="A32" s="159" t="s">
        <v>650</v>
      </c>
      <c r="B32" s="162"/>
      <c r="C32" s="269">
        <v>18.899999999999999</v>
      </c>
      <c r="D32" s="153"/>
      <c r="E32" s="153"/>
      <c r="F32" s="275">
        <f t="shared" si="4"/>
        <v>0</v>
      </c>
      <c r="G32" s="275"/>
    </row>
    <row r="33" spans="1:7" ht="1.5" hidden="1" customHeight="1">
      <c r="A33" s="365" t="s">
        <v>657</v>
      </c>
      <c r="B33" s="366"/>
      <c r="C33" s="356"/>
      <c r="D33" s="360"/>
      <c r="E33" s="360"/>
      <c r="F33" s="461">
        <f t="shared" si="4"/>
        <v>0</v>
      </c>
      <c r="G33" s="369"/>
    </row>
    <row r="34" spans="1:7" hidden="1">
      <c r="A34" s="365" t="s">
        <v>638</v>
      </c>
      <c r="B34" s="366"/>
      <c r="C34" s="356"/>
      <c r="D34" s="360"/>
      <c r="E34" s="360"/>
      <c r="F34" s="461">
        <f t="shared" si="4"/>
        <v>0</v>
      </c>
      <c r="G34" s="369"/>
    </row>
    <row r="35" spans="1:7" ht="21.75" customHeight="1">
      <c r="A35" s="159" t="s">
        <v>658</v>
      </c>
      <c r="B35" s="162"/>
      <c r="C35" s="269"/>
      <c r="D35" s="153">
        <v>200</v>
      </c>
      <c r="E35" s="153"/>
      <c r="F35" s="275">
        <f t="shared" si="4"/>
        <v>-200</v>
      </c>
      <c r="G35" s="275">
        <f>(E35/D35)*100</f>
        <v>0</v>
      </c>
    </row>
    <row r="36" spans="1:7" ht="22.5" customHeight="1">
      <c r="A36" s="159" t="s">
        <v>652</v>
      </c>
      <c r="B36" s="162"/>
      <c r="C36" s="269">
        <v>136</v>
      </c>
      <c r="D36" s="153"/>
      <c r="E36" s="153"/>
      <c r="F36" s="275">
        <f t="shared" si="4"/>
        <v>0</v>
      </c>
      <c r="G36" s="275"/>
    </row>
    <row r="37" spans="1:7" ht="20.25" customHeight="1">
      <c r="A37" s="159" t="s">
        <v>644</v>
      </c>
      <c r="B37" s="162"/>
      <c r="C37" s="269">
        <v>28</v>
      </c>
      <c r="D37" s="153"/>
      <c r="E37" s="153"/>
      <c r="F37" s="460">
        <f t="shared" si="4"/>
        <v>0</v>
      </c>
      <c r="G37" s="275"/>
    </row>
    <row r="38" spans="1:7" ht="23.25" customHeight="1">
      <c r="A38" s="159" t="s">
        <v>925</v>
      </c>
      <c r="B38" s="162"/>
      <c r="C38" s="310"/>
      <c r="D38" s="195"/>
      <c r="E38" s="153">
        <v>56</v>
      </c>
      <c r="F38" s="460">
        <f t="shared" si="4"/>
        <v>56</v>
      </c>
      <c r="G38" s="275"/>
    </row>
    <row r="39" spans="1:7" ht="23.25" customHeight="1">
      <c r="A39" s="159" t="s">
        <v>649</v>
      </c>
      <c r="B39" s="162"/>
      <c r="C39" s="269">
        <v>60.8</v>
      </c>
      <c r="D39" s="153"/>
      <c r="E39" s="153"/>
      <c r="F39" s="275">
        <f t="shared" si="4"/>
        <v>0</v>
      </c>
      <c r="G39" s="275"/>
    </row>
    <row r="40" spans="1:7" ht="24" customHeight="1">
      <c r="A40" s="159" t="s">
        <v>631</v>
      </c>
      <c r="B40" s="162"/>
      <c r="C40" s="310">
        <v>64.7</v>
      </c>
      <c r="D40" s="153"/>
      <c r="E40" s="153"/>
      <c r="F40" s="460">
        <f t="shared" si="4"/>
        <v>0</v>
      </c>
      <c r="G40" s="275"/>
    </row>
    <row r="41" spans="1:7" ht="21.75" customHeight="1">
      <c r="A41" s="159" t="s">
        <v>637</v>
      </c>
      <c r="B41" s="162"/>
      <c r="C41" s="269"/>
      <c r="D41" s="269">
        <v>10</v>
      </c>
      <c r="E41" s="269"/>
      <c r="F41" s="460">
        <f t="shared" si="4"/>
        <v>-10</v>
      </c>
      <c r="G41" s="275">
        <f>(E41/D41)*100</f>
        <v>0</v>
      </c>
    </row>
    <row r="42" spans="1:7" ht="23.25" customHeight="1">
      <c r="A42" s="159" t="s">
        <v>651</v>
      </c>
      <c r="B42" s="162"/>
      <c r="C42" s="269">
        <v>9</v>
      </c>
      <c r="D42" s="153"/>
      <c r="E42" s="153"/>
      <c r="F42" s="275">
        <f t="shared" si="4"/>
        <v>0</v>
      </c>
      <c r="G42" s="275"/>
    </row>
    <row r="43" spans="1:7" ht="26.25" customHeight="1">
      <c r="A43" s="159" t="s">
        <v>636</v>
      </c>
      <c r="B43" s="162"/>
      <c r="C43" s="153">
        <v>8</v>
      </c>
      <c r="D43" s="153">
        <v>17</v>
      </c>
      <c r="E43" s="153"/>
      <c r="F43" s="460">
        <f t="shared" ref="F43:F61" si="5">E43-D43</f>
        <v>-17</v>
      </c>
      <c r="G43" s="275">
        <f>(E43/D43)*100</f>
        <v>0</v>
      </c>
    </row>
    <row r="44" spans="1:7" ht="23.25" customHeight="1">
      <c r="A44" s="149" t="s">
        <v>632</v>
      </c>
      <c r="B44" s="149"/>
      <c r="C44" s="269">
        <v>960</v>
      </c>
      <c r="D44" s="153"/>
      <c r="E44" s="153"/>
      <c r="F44" s="460">
        <f t="shared" si="5"/>
        <v>0</v>
      </c>
      <c r="G44" s="275"/>
    </row>
    <row r="45" spans="1:7" ht="23.25" customHeight="1">
      <c r="A45" s="159" t="s">
        <v>696</v>
      </c>
      <c r="B45" s="162"/>
      <c r="C45" s="310">
        <v>10.7</v>
      </c>
      <c r="D45" s="153"/>
      <c r="E45" s="153">
        <v>7</v>
      </c>
      <c r="F45" s="275">
        <f t="shared" si="5"/>
        <v>7</v>
      </c>
      <c r="G45" s="275"/>
    </row>
    <row r="46" spans="1:7" ht="24" customHeight="1">
      <c r="A46" s="159" t="s">
        <v>643</v>
      </c>
      <c r="B46" s="162"/>
      <c r="C46" s="269">
        <v>994.3</v>
      </c>
      <c r="D46" s="153"/>
      <c r="E46" s="153"/>
      <c r="F46" s="460">
        <f t="shared" si="5"/>
        <v>0</v>
      </c>
      <c r="G46" s="275"/>
    </row>
    <row r="47" spans="1:7" ht="39.6" customHeight="1">
      <c r="A47" s="147" t="s">
        <v>666</v>
      </c>
      <c r="B47" s="149"/>
      <c r="C47" s="269">
        <v>1721.8</v>
      </c>
      <c r="D47" s="153"/>
      <c r="E47" s="153">
        <v>2281</v>
      </c>
      <c r="F47" s="275">
        <f t="shared" si="5"/>
        <v>2281</v>
      </c>
      <c r="G47" s="275"/>
    </row>
    <row r="48" spans="1:7" ht="24" customHeight="1">
      <c r="A48" s="159" t="s">
        <v>867</v>
      </c>
      <c r="B48" s="162"/>
      <c r="C48" s="269">
        <v>5.8</v>
      </c>
      <c r="D48" s="153"/>
      <c r="E48" s="153"/>
      <c r="F48" s="275">
        <f t="shared" si="5"/>
        <v>0</v>
      </c>
      <c r="G48" s="275"/>
    </row>
    <row r="49" spans="1:7" ht="25.5" customHeight="1">
      <c r="A49" s="149" t="s">
        <v>647</v>
      </c>
      <c r="B49" s="149"/>
      <c r="C49" s="269">
        <v>31</v>
      </c>
      <c r="D49" s="153"/>
      <c r="E49" s="153"/>
      <c r="F49" s="275">
        <f t="shared" si="5"/>
        <v>0</v>
      </c>
      <c r="G49" s="275"/>
    </row>
    <row r="50" spans="1:7" ht="21.75" customHeight="1">
      <c r="A50" s="159" t="s">
        <v>655</v>
      </c>
      <c r="B50" s="162"/>
      <c r="C50" s="269"/>
      <c r="D50" s="153">
        <v>50</v>
      </c>
      <c r="E50" s="153"/>
      <c r="F50" s="275">
        <f t="shared" si="5"/>
        <v>-50</v>
      </c>
      <c r="G50" s="275">
        <f>(E50/D50)*100</f>
        <v>0</v>
      </c>
    </row>
    <row r="51" spans="1:7" ht="25.5" customHeight="1">
      <c r="A51" s="159" t="s">
        <v>661</v>
      </c>
      <c r="B51" s="162"/>
      <c r="C51" s="269">
        <v>45</v>
      </c>
      <c r="D51" s="153"/>
      <c r="E51" s="153"/>
      <c r="F51" s="275">
        <f t="shared" si="5"/>
        <v>0</v>
      </c>
      <c r="G51" s="275"/>
    </row>
    <row r="52" spans="1:7" ht="23.25" customHeight="1">
      <c r="A52" s="159" t="s">
        <v>629</v>
      </c>
      <c r="B52" s="162"/>
      <c r="C52" s="310">
        <v>34.700000000000003</v>
      </c>
      <c r="D52" s="195"/>
      <c r="E52" s="153">
        <v>220</v>
      </c>
      <c r="F52" s="460">
        <f t="shared" si="5"/>
        <v>220</v>
      </c>
      <c r="G52" s="275"/>
    </row>
    <row r="53" spans="1:7" ht="24" customHeight="1">
      <c r="A53" s="159" t="s">
        <v>646</v>
      </c>
      <c r="B53" s="162"/>
      <c r="C53" s="269">
        <v>8.4</v>
      </c>
      <c r="D53" s="153"/>
      <c r="E53" s="153">
        <v>11</v>
      </c>
      <c r="F53" s="460">
        <f t="shared" si="5"/>
        <v>11</v>
      </c>
      <c r="G53" s="275"/>
    </row>
    <row r="54" spans="1:7" ht="21" customHeight="1">
      <c r="A54" s="159" t="s">
        <v>697</v>
      </c>
      <c r="B54" s="162"/>
      <c r="C54" s="310">
        <v>495</v>
      </c>
      <c r="D54" s="153"/>
      <c r="E54" s="153"/>
      <c r="F54" s="460">
        <f t="shared" si="5"/>
        <v>0</v>
      </c>
      <c r="G54" s="275"/>
    </row>
    <row r="55" spans="1:7" ht="23.25" customHeight="1">
      <c r="A55" s="159" t="s">
        <v>660</v>
      </c>
      <c r="B55" s="162"/>
      <c r="C55" s="269">
        <v>47.8</v>
      </c>
      <c r="D55" s="153"/>
      <c r="E55" s="153"/>
      <c r="F55" s="275">
        <f t="shared" si="5"/>
        <v>0</v>
      </c>
      <c r="G55" s="275"/>
    </row>
    <row r="56" spans="1:7" ht="21" customHeight="1">
      <c r="A56" s="159" t="s">
        <v>627</v>
      </c>
      <c r="B56" s="162"/>
      <c r="C56" s="310">
        <v>17.399999999999999</v>
      </c>
      <c r="D56" s="195"/>
      <c r="E56" s="153"/>
      <c r="F56" s="275">
        <f t="shared" si="5"/>
        <v>0</v>
      </c>
      <c r="G56" s="275"/>
    </row>
    <row r="57" spans="1:7" hidden="1">
      <c r="A57" s="370" t="s">
        <v>700</v>
      </c>
      <c r="B57" s="370"/>
      <c r="C57" s="356"/>
      <c r="D57" s="360"/>
      <c r="E57" s="360"/>
      <c r="F57" s="369">
        <f t="shared" si="5"/>
        <v>0</v>
      </c>
      <c r="G57" s="369"/>
    </row>
    <row r="58" spans="1:7" hidden="1">
      <c r="A58" s="370" t="s">
        <v>701</v>
      </c>
      <c r="B58" s="370"/>
      <c r="C58" s="356"/>
      <c r="D58" s="360"/>
      <c r="E58" s="360"/>
      <c r="F58" s="369">
        <f t="shared" si="5"/>
        <v>0</v>
      </c>
      <c r="G58" s="369"/>
    </row>
    <row r="59" spans="1:7" ht="23.25" customHeight="1">
      <c r="A59" s="159" t="s">
        <v>880</v>
      </c>
      <c r="B59" s="162"/>
      <c r="C59" s="310"/>
      <c r="D59" s="195"/>
      <c r="E59" s="153">
        <v>12126</v>
      </c>
      <c r="F59" s="274">
        <f t="shared" si="5"/>
        <v>12126</v>
      </c>
      <c r="G59" s="275"/>
    </row>
    <row r="60" spans="1:7" ht="25.5" customHeight="1">
      <c r="A60" s="159" t="s">
        <v>703</v>
      </c>
      <c r="B60" s="162"/>
      <c r="C60" s="269"/>
      <c r="D60" s="153">
        <v>15</v>
      </c>
      <c r="E60" s="153"/>
      <c r="F60" s="275">
        <f t="shared" si="5"/>
        <v>-15</v>
      </c>
      <c r="G60" s="275">
        <f>(E60/D60)*100</f>
        <v>0</v>
      </c>
    </row>
    <row r="61" spans="1:7" ht="28.8" customHeight="1">
      <c r="A61" s="159" t="s">
        <v>866</v>
      </c>
      <c r="B61" s="162"/>
      <c r="C61" s="269">
        <v>166.9</v>
      </c>
      <c r="D61" s="153"/>
      <c r="E61" s="153"/>
      <c r="F61" s="460">
        <f t="shared" si="5"/>
        <v>0</v>
      </c>
      <c r="G61" s="275"/>
    </row>
    <row r="62" spans="1:7">
      <c r="A62" s="243" t="s">
        <v>415</v>
      </c>
      <c r="B62" s="154">
        <v>4040</v>
      </c>
      <c r="C62" s="312">
        <f>C63</f>
        <v>4</v>
      </c>
      <c r="D62" s="312">
        <f t="shared" ref="D62:E62" si="6">D63</f>
        <v>0</v>
      </c>
      <c r="E62" s="312">
        <f t="shared" si="6"/>
        <v>16</v>
      </c>
      <c r="F62" s="456">
        <f t="shared" ref="F62:F82" si="7">E62-D62</f>
        <v>16</v>
      </c>
      <c r="G62" s="275"/>
    </row>
    <row r="63" spans="1:7" ht="26.25" customHeight="1">
      <c r="A63" s="145" t="s">
        <v>668</v>
      </c>
      <c r="B63" s="152"/>
      <c r="C63" s="269">
        <v>4</v>
      </c>
      <c r="D63" s="153">
        <v>0</v>
      </c>
      <c r="E63" s="153">
        <v>16</v>
      </c>
      <c r="F63" s="275">
        <f t="shared" si="7"/>
        <v>16</v>
      </c>
      <c r="G63" s="275"/>
    </row>
    <row r="64" spans="1:7" ht="46.5" customHeight="1">
      <c r="A64" s="243" t="s">
        <v>704</v>
      </c>
      <c r="B64" s="154">
        <v>4050</v>
      </c>
      <c r="C64" s="312">
        <f>SUM(C65:C71)</f>
        <v>24005.5</v>
      </c>
      <c r="D64" s="312">
        <f t="shared" ref="D64" si="8">SUM(D65:D71)</f>
        <v>14650.5</v>
      </c>
      <c r="E64" s="312">
        <f>SUM(E65:E71)</f>
        <v>15149</v>
      </c>
      <c r="F64" s="456">
        <f t="shared" si="7"/>
        <v>498.5</v>
      </c>
      <c r="G64" s="456">
        <f t="shared" ref="G64:G79" si="9">(E64/D64)*100</f>
        <v>103.40261424524759</v>
      </c>
    </row>
    <row r="65" spans="1:10" hidden="1">
      <c r="A65" s="370" t="s">
        <v>705</v>
      </c>
      <c r="B65" s="371"/>
      <c r="C65" s="356"/>
      <c r="D65" s="360"/>
      <c r="E65" s="360"/>
      <c r="F65" s="369">
        <f t="shared" si="7"/>
        <v>0</v>
      </c>
      <c r="G65" s="369"/>
    </row>
    <row r="66" spans="1:10" hidden="1">
      <c r="A66" s="370" t="s">
        <v>706</v>
      </c>
      <c r="B66" s="371"/>
      <c r="C66" s="356"/>
      <c r="D66" s="360"/>
      <c r="E66" s="360"/>
      <c r="F66" s="369">
        <f t="shared" si="7"/>
        <v>0</v>
      </c>
      <c r="G66" s="369"/>
    </row>
    <row r="67" spans="1:10" ht="54" customHeight="1">
      <c r="A67" s="149" t="s">
        <v>672</v>
      </c>
      <c r="B67" s="154"/>
      <c r="C67" s="269"/>
      <c r="D67" s="153">
        <v>3600</v>
      </c>
      <c r="E67" s="153">
        <v>3600</v>
      </c>
      <c r="F67" s="275">
        <f t="shared" si="7"/>
        <v>0</v>
      </c>
      <c r="G67" s="275">
        <f t="shared" si="9"/>
        <v>100</v>
      </c>
    </row>
    <row r="68" spans="1:10" ht="24.75" customHeight="1">
      <c r="A68" s="149" t="s">
        <v>939</v>
      </c>
      <c r="B68" s="154"/>
      <c r="C68" s="269"/>
      <c r="D68" s="153"/>
      <c r="E68" s="153">
        <v>254</v>
      </c>
      <c r="F68" s="275">
        <f t="shared" si="7"/>
        <v>254</v>
      </c>
      <c r="G68" s="275"/>
    </row>
    <row r="69" spans="1:10" ht="39" customHeight="1">
      <c r="A69" s="145" t="s">
        <v>674</v>
      </c>
      <c r="B69" s="154"/>
      <c r="C69" s="269">
        <v>3655</v>
      </c>
      <c r="D69" s="153"/>
      <c r="E69" s="153"/>
      <c r="F69" s="275">
        <f t="shared" si="7"/>
        <v>0</v>
      </c>
      <c r="G69" s="275"/>
    </row>
    <row r="70" spans="1:10" ht="43.8" customHeight="1">
      <c r="A70" s="150" t="s">
        <v>676</v>
      </c>
      <c r="B70" s="152"/>
      <c r="C70" s="269">
        <v>350.5</v>
      </c>
      <c r="D70" s="153"/>
      <c r="E70" s="153"/>
      <c r="F70" s="275">
        <f t="shared" si="7"/>
        <v>0</v>
      </c>
      <c r="G70" s="275"/>
    </row>
    <row r="71" spans="1:10" ht="25.5" customHeight="1">
      <c r="A71" s="160" t="s">
        <v>677</v>
      </c>
      <c r="B71" s="152"/>
      <c r="C71" s="269">
        <v>20000</v>
      </c>
      <c r="D71" s="153">
        <v>11050.5</v>
      </c>
      <c r="E71" s="153">
        <v>11295</v>
      </c>
      <c r="F71" s="275">
        <f t="shared" si="7"/>
        <v>244.5</v>
      </c>
      <c r="G71" s="275">
        <f t="shared" si="9"/>
        <v>102.21256956698792</v>
      </c>
      <c r="J71" s="459">
        <f>F79+F78+F77+F74+F73</f>
        <v>-4315</v>
      </c>
    </row>
    <row r="72" spans="1:10" ht="24" customHeight="1">
      <c r="A72" s="243" t="s">
        <v>707</v>
      </c>
      <c r="B72" s="154">
        <v>4060</v>
      </c>
      <c r="C72" s="312">
        <f>SUM(C73:C82)</f>
        <v>10145.6</v>
      </c>
      <c r="D72" s="312">
        <f t="shared" ref="D72:E72" si="10">SUM(D73:D82)</f>
        <v>4315</v>
      </c>
      <c r="E72" s="312">
        <f t="shared" si="10"/>
        <v>0</v>
      </c>
      <c r="F72" s="456">
        <f>E72-D72</f>
        <v>-4315</v>
      </c>
      <c r="G72" s="275">
        <f t="shared" si="9"/>
        <v>0</v>
      </c>
    </row>
    <row r="73" spans="1:10" ht="27" customHeight="1">
      <c r="A73" s="149" t="s">
        <v>682</v>
      </c>
      <c r="B73" s="149"/>
      <c r="C73" s="269">
        <v>1387.3</v>
      </c>
      <c r="D73" s="153">
        <v>170</v>
      </c>
      <c r="E73" s="153"/>
      <c r="F73" s="275">
        <f>E73-D73</f>
        <v>-170</v>
      </c>
      <c r="G73" s="275">
        <f t="shared" si="9"/>
        <v>0</v>
      </c>
    </row>
    <row r="74" spans="1:10" ht="28.5" customHeight="1">
      <c r="A74" s="149" t="s">
        <v>683</v>
      </c>
      <c r="B74" s="149"/>
      <c r="C74" s="269">
        <v>408.5</v>
      </c>
      <c r="D74" s="153">
        <v>905</v>
      </c>
      <c r="E74" s="153"/>
      <c r="F74" s="275">
        <f t="shared" si="7"/>
        <v>-905</v>
      </c>
      <c r="G74" s="275">
        <f t="shared" si="9"/>
        <v>0</v>
      </c>
    </row>
    <row r="75" spans="1:10" ht="26.4" customHeight="1">
      <c r="A75" s="149" t="s">
        <v>708</v>
      </c>
      <c r="B75" s="149"/>
      <c r="C75" s="269">
        <v>299</v>
      </c>
      <c r="D75" s="153"/>
      <c r="E75" s="153"/>
      <c r="F75" s="275">
        <f t="shared" si="7"/>
        <v>0</v>
      </c>
      <c r="G75" s="275"/>
    </row>
    <row r="76" spans="1:10" ht="36" hidden="1">
      <c r="A76" s="370" t="s">
        <v>709</v>
      </c>
      <c r="B76" s="370"/>
      <c r="C76" s="356"/>
      <c r="D76" s="360"/>
      <c r="E76" s="360"/>
      <c r="F76" s="369">
        <f t="shared" si="7"/>
        <v>0</v>
      </c>
      <c r="G76" s="369"/>
    </row>
    <row r="77" spans="1:10" ht="45.75" customHeight="1">
      <c r="A77" s="149" t="s">
        <v>710</v>
      </c>
      <c r="B77" s="149"/>
      <c r="C77" s="269">
        <v>5152.6000000000004</v>
      </c>
      <c r="D77" s="153">
        <v>2500</v>
      </c>
      <c r="E77" s="153"/>
      <c r="F77" s="275">
        <f t="shared" si="7"/>
        <v>-2500</v>
      </c>
      <c r="G77" s="275">
        <f t="shared" si="9"/>
        <v>0</v>
      </c>
    </row>
    <row r="78" spans="1:10" ht="23.25" customHeight="1">
      <c r="A78" s="145" t="s">
        <v>690</v>
      </c>
      <c r="B78" s="149"/>
      <c r="C78" s="269"/>
      <c r="D78" s="153">
        <v>140</v>
      </c>
      <c r="E78" s="153"/>
      <c r="F78" s="275">
        <f t="shared" si="7"/>
        <v>-140</v>
      </c>
      <c r="G78" s="275">
        <f t="shared" si="9"/>
        <v>0</v>
      </c>
    </row>
    <row r="79" spans="1:10" ht="39" customHeight="1">
      <c r="A79" s="145" t="s">
        <v>691</v>
      </c>
      <c r="B79" s="149"/>
      <c r="C79" s="269"/>
      <c r="D79" s="153">
        <v>600</v>
      </c>
      <c r="E79" s="153"/>
      <c r="F79" s="275">
        <f t="shared" si="7"/>
        <v>-600</v>
      </c>
      <c r="G79" s="275">
        <f t="shared" si="9"/>
        <v>0</v>
      </c>
    </row>
    <row r="80" spans="1:10" ht="27" customHeight="1">
      <c r="A80" s="149" t="s">
        <v>689</v>
      </c>
      <c r="B80" s="149"/>
      <c r="C80" s="269">
        <v>834.2</v>
      </c>
      <c r="D80" s="153"/>
      <c r="E80" s="153"/>
      <c r="F80" s="275">
        <f t="shared" si="7"/>
        <v>0</v>
      </c>
      <c r="G80" s="275"/>
    </row>
    <row r="81" spans="1:8" ht="23.25" customHeight="1">
      <c r="A81" s="149" t="s">
        <v>865</v>
      </c>
      <c r="B81" s="149"/>
      <c r="C81" s="269">
        <v>164</v>
      </c>
      <c r="D81" s="153"/>
      <c r="E81" s="153"/>
      <c r="F81" s="275">
        <f t="shared" si="7"/>
        <v>0</v>
      </c>
      <c r="G81" s="275"/>
    </row>
    <row r="82" spans="1:8" ht="27" customHeight="1">
      <c r="A82" s="149" t="s">
        <v>711</v>
      </c>
      <c r="B82" s="149"/>
      <c r="C82" s="269">
        <v>1900</v>
      </c>
      <c r="D82" s="153"/>
      <c r="E82" s="153"/>
      <c r="F82" s="275">
        <f t="shared" si="7"/>
        <v>0</v>
      </c>
      <c r="G82" s="275"/>
    </row>
    <row r="83" spans="1:8">
      <c r="A83" s="260"/>
      <c r="D83" s="240"/>
      <c r="E83" s="240"/>
      <c r="F83" s="141"/>
      <c r="G83" s="141"/>
    </row>
    <row r="84" spans="1:8" ht="75" customHeight="1">
      <c r="A84" s="260"/>
      <c r="D84" s="240"/>
      <c r="E84" s="240"/>
      <c r="F84" s="141"/>
      <c r="G84" s="141"/>
    </row>
    <row r="85" spans="1:8" ht="40.950000000000003" customHeight="1">
      <c r="A85" s="52" t="s">
        <v>567</v>
      </c>
      <c r="B85" s="10"/>
      <c r="C85" s="568" t="s">
        <v>80</v>
      </c>
      <c r="D85" s="568"/>
      <c r="E85" s="247"/>
      <c r="F85" s="586" t="s">
        <v>568</v>
      </c>
      <c r="G85" s="586"/>
      <c r="H85" s="104"/>
    </row>
    <row r="86" spans="1:8" s="12" customFormat="1" ht="22.95" customHeight="1">
      <c r="A86" s="155" t="s">
        <v>374</v>
      </c>
      <c r="B86" s="107"/>
      <c r="C86" s="556" t="s">
        <v>178</v>
      </c>
      <c r="D86" s="556"/>
      <c r="E86" s="244"/>
      <c r="F86" s="157"/>
      <c r="G86" s="157"/>
    </row>
    <row r="87" spans="1:8">
      <c r="A87" s="136"/>
    </row>
    <row r="88" spans="1:8">
      <c r="A88" s="136"/>
    </row>
    <row r="89" spans="1:8">
      <c r="A89" s="136"/>
    </row>
    <row r="90" spans="1:8">
      <c r="A90" s="136"/>
    </row>
    <row r="91" spans="1:8">
      <c r="A91" s="136"/>
    </row>
    <row r="92" spans="1:8">
      <c r="A92" s="136"/>
    </row>
    <row r="93" spans="1:8">
      <c r="A93" s="136"/>
    </row>
    <row r="94" spans="1:8">
      <c r="A94" s="136"/>
    </row>
    <row r="95" spans="1:8">
      <c r="A95" s="136"/>
    </row>
    <row r="96" spans="1:8">
      <c r="A96" s="136"/>
    </row>
    <row r="97" spans="1:1">
      <c r="A97" s="136"/>
    </row>
    <row r="98" spans="1:1">
      <c r="A98" s="136"/>
    </row>
    <row r="99" spans="1:1">
      <c r="A99" s="136"/>
    </row>
    <row r="100" spans="1:1">
      <c r="A100" s="136"/>
    </row>
    <row r="101" spans="1:1">
      <c r="A101" s="136"/>
    </row>
    <row r="102" spans="1:1">
      <c r="A102" s="136"/>
    </row>
    <row r="103" spans="1:1">
      <c r="A103" s="136"/>
    </row>
    <row r="104" spans="1:1">
      <c r="A104" s="136"/>
    </row>
    <row r="105" spans="1:1">
      <c r="A105" s="136"/>
    </row>
    <row r="106" spans="1:1">
      <c r="A106" s="136"/>
    </row>
    <row r="107" spans="1:1">
      <c r="A107" s="136"/>
    </row>
    <row r="108" spans="1:1">
      <c r="A108" s="136"/>
    </row>
    <row r="109" spans="1:1">
      <c r="A109" s="136"/>
    </row>
    <row r="110" spans="1:1">
      <c r="A110" s="136"/>
    </row>
    <row r="111" spans="1:1">
      <c r="A111" s="136"/>
    </row>
    <row r="112" spans="1:1">
      <c r="A112" s="136"/>
    </row>
    <row r="113" spans="1:1">
      <c r="A113" s="136"/>
    </row>
    <row r="114" spans="1:1">
      <c r="A114" s="136"/>
    </row>
    <row r="115" spans="1:1">
      <c r="A115" s="136"/>
    </row>
    <row r="116" spans="1:1">
      <c r="A116" s="136"/>
    </row>
    <row r="117" spans="1:1">
      <c r="A117" s="136"/>
    </row>
    <row r="118" spans="1:1">
      <c r="A118" s="136"/>
    </row>
    <row r="119" spans="1:1">
      <c r="A119" s="136"/>
    </row>
    <row r="120" spans="1:1">
      <c r="A120" s="136"/>
    </row>
    <row r="121" spans="1:1">
      <c r="A121" s="136"/>
    </row>
    <row r="122" spans="1:1">
      <c r="A122" s="136"/>
    </row>
    <row r="123" spans="1:1">
      <c r="A123" s="136"/>
    </row>
    <row r="124" spans="1:1">
      <c r="A124" s="136"/>
    </row>
    <row r="125" spans="1:1">
      <c r="A125" s="136"/>
    </row>
    <row r="126" spans="1:1">
      <c r="A126" s="136"/>
    </row>
    <row r="127" spans="1:1">
      <c r="A127" s="136"/>
    </row>
    <row r="128" spans="1:1">
      <c r="A128" s="136"/>
    </row>
    <row r="129" spans="1:1">
      <c r="A129" s="136"/>
    </row>
    <row r="130" spans="1:1">
      <c r="A130" s="136"/>
    </row>
    <row r="131" spans="1:1">
      <c r="A131" s="136"/>
    </row>
    <row r="132" spans="1:1">
      <c r="A132" s="136"/>
    </row>
    <row r="133" spans="1:1">
      <c r="A133" s="136"/>
    </row>
    <row r="134" spans="1:1">
      <c r="A134" s="136"/>
    </row>
    <row r="135" spans="1:1">
      <c r="A135" s="136"/>
    </row>
    <row r="136" spans="1:1">
      <c r="A136" s="136"/>
    </row>
    <row r="137" spans="1:1">
      <c r="A137" s="136"/>
    </row>
    <row r="138" spans="1:1">
      <c r="A138" s="136"/>
    </row>
    <row r="139" spans="1:1">
      <c r="A139" s="136"/>
    </row>
    <row r="140" spans="1:1">
      <c r="A140" s="136"/>
    </row>
    <row r="141" spans="1:1">
      <c r="A141" s="136"/>
    </row>
    <row r="142" spans="1:1">
      <c r="A142" s="136"/>
    </row>
    <row r="143" spans="1:1">
      <c r="A143" s="136"/>
    </row>
    <row r="144" spans="1:1">
      <c r="A144" s="136"/>
    </row>
    <row r="145" spans="1:1">
      <c r="A145" s="136"/>
    </row>
    <row r="146" spans="1:1">
      <c r="A146" s="136"/>
    </row>
    <row r="147" spans="1:1">
      <c r="A147" s="136"/>
    </row>
    <row r="148" spans="1:1">
      <c r="A148" s="136"/>
    </row>
    <row r="149" spans="1:1">
      <c r="A149" s="136"/>
    </row>
    <row r="150" spans="1:1">
      <c r="A150" s="136"/>
    </row>
    <row r="151" spans="1:1">
      <c r="A151" s="136"/>
    </row>
    <row r="152" spans="1:1">
      <c r="A152" s="136"/>
    </row>
    <row r="153" spans="1:1">
      <c r="A153" s="136"/>
    </row>
    <row r="154" spans="1:1">
      <c r="A154" s="136"/>
    </row>
    <row r="155" spans="1:1">
      <c r="A155" s="136"/>
    </row>
    <row r="156" spans="1:1">
      <c r="A156" s="136"/>
    </row>
    <row r="157" spans="1:1">
      <c r="A157" s="136"/>
    </row>
    <row r="158" spans="1:1">
      <c r="A158" s="136"/>
    </row>
    <row r="159" spans="1:1">
      <c r="A159" s="136"/>
    </row>
    <row r="160" spans="1:1">
      <c r="A160" s="136"/>
    </row>
    <row r="161" spans="1:1">
      <c r="A161" s="136"/>
    </row>
    <row r="162" spans="1:1">
      <c r="A162" s="136"/>
    </row>
    <row r="163" spans="1:1">
      <c r="A163" s="136"/>
    </row>
    <row r="164" spans="1:1">
      <c r="A164" s="136"/>
    </row>
    <row r="165" spans="1:1">
      <c r="A165" s="136"/>
    </row>
    <row r="166" spans="1:1">
      <c r="A166" s="136"/>
    </row>
    <row r="167" spans="1:1">
      <c r="A167" s="136"/>
    </row>
    <row r="168" spans="1:1">
      <c r="A168" s="136"/>
    </row>
    <row r="169" spans="1:1">
      <c r="A169" s="136"/>
    </row>
    <row r="170" spans="1:1">
      <c r="A170" s="136"/>
    </row>
    <row r="171" spans="1:1">
      <c r="A171" s="136"/>
    </row>
    <row r="172" spans="1:1">
      <c r="A172" s="136"/>
    </row>
    <row r="173" spans="1:1">
      <c r="A173" s="136"/>
    </row>
    <row r="174" spans="1:1">
      <c r="A174" s="136"/>
    </row>
    <row r="175" spans="1:1">
      <c r="A175" s="136"/>
    </row>
    <row r="176" spans="1:1">
      <c r="A176" s="136"/>
    </row>
    <row r="177" spans="1:1">
      <c r="A177" s="136"/>
    </row>
    <row r="178" spans="1:1">
      <c r="A178" s="136"/>
    </row>
    <row r="179" spans="1:1">
      <c r="A179" s="136"/>
    </row>
    <row r="180" spans="1:1">
      <c r="A180" s="136"/>
    </row>
    <row r="181" spans="1:1">
      <c r="A181" s="136"/>
    </row>
    <row r="182" spans="1:1">
      <c r="A182" s="136"/>
    </row>
    <row r="183" spans="1:1">
      <c r="A183" s="136"/>
    </row>
    <row r="184" spans="1:1">
      <c r="A184" s="136"/>
    </row>
    <row r="185" spans="1:1">
      <c r="A185" s="136"/>
    </row>
    <row r="186" spans="1:1">
      <c r="A186" s="136"/>
    </row>
    <row r="187" spans="1:1">
      <c r="A187" s="136"/>
    </row>
    <row r="188" spans="1:1">
      <c r="A188" s="136"/>
    </row>
    <row r="189" spans="1:1">
      <c r="A189" s="136"/>
    </row>
    <row r="190" spans="1:1">
      <c r="A190" s="136"/>
    </row>
    <row r="191" spans="1:1">
      <c r="A191" s="136"/>
    </row>
    <row r="192" spans="1:1">
      <c r="A192" s="136"/>
    </row>
    <row r="193" spans="1:1">
      <c r="A193" s="136"/>
    </row>
    <row r="194" spans="1:1">
      <c r="A194" s="136"/>
    </row>
    <row r="195" spans="1:1">
      <c r="A195" s="136"/>
    </row>
    <row r="196" spans="1:1">
      <c r="A196" s="136"/>
    </row>
    <row r="197" spans="1:1">
      <c r="A197" s="136"/>
    </row>
    <row r="198" spans="1:1">
      <c r="A198" s="136"/>
    </row>
    <row r="199" spans="1:1">
      <c r="A199" s="136"/>
    </row>
    <row r="200" spans="1:1">
      <c r="A200" s="136"/>
    </row>
    <row r="201" spans="1:1">
      <c r="A201" s="136"/>
    </row>
    <row r="202" spans="1:1">
      <c r="A202" s="136"/>
    </row>
    <row r="203" spans="1:1">
      <c r="A203" s="136"/>
    </row>
    <row r="204" spans="1:1">
      <c r="A204" s="136"/>
    </row>
    <row r="205" spans="1:1">
      <c r="A205" s="136"/>
    </row>
    <row r="206" spans="1:1">
      <c r="A206" s="136"/>
    </row>
    <row r="207" spans="1:1">
      <c r="A207" s="136"/>
    </row>
    <row r="208" spans="1:1">
      <c r="A208" s="136"/>
    </row>
    <row r="209" spans="1:1">
      <c r="A209" s="136"/>
    </row>
    <row r="210" spans="1:1">
      <c r="A210" s="136"/>
    </row>
    <row r="211" spans="1:1">
      <c r="A211" s="136"/>
    </row>
    <row r="212" spans="1:1">
      <c r="A212" s="136"/>
    </row>
    <row r="213" spans="1:1">
      <c r="A213" s="136"/>
    </row>
    <row r="214" spans="1:1">
      <c r="A214" s="136"/>
    </row>
    <row r="215" spans="1:1">
      <c r="A215" s="136"/>
    </row>
    <row r="216" spans="1:1">
      <c r="A216" s="136"/>
    </row>
    <row r="217" spans="1:1">
      <c r="A217" s="136"/>
    </row>
    <row r="218" spans="1:1">
      <c r="A218" s="136"/>
    </row>
    <row r="219" spans="1:1">
      <c r="A219" s="136"/>
    </row>
    <row r="220" spans="1:1">
      <c r="A220" s="136"/>
    </row>
    <row r="221" spans="1:1">
      <c r="A221" s="136"/>
    </row>
    <row r="222" spans="1:1">
      <c r="A222" s="136"/>
    </row>
    <row r="223" spans="1:1">
      <c r="A223" s="136"/>
    </row>
    <row r="224" spans="1:1">
      <c r="A224" s="136"/>
    </row>
    <row r="225" spans="1:1">
      <c r="A225" s="136"/>
    </row>
    <row r="226" spans="1:1">
      <c r="A226" s="136"/>
    </row>
    <row r="227" spans="1:1">
      <c r="A227" s="136"/>
    </row>
    <row r="228" spans="1:1">
      <c r="A228" s="136"/>
    </row>
    <row r="229" spans="1:1">
      <c r="A229" s="136"/>
    </row>
    <row r="230" spans="1:1">
      <c r="A230" s="136"/>
    </row>
    <row r="231" spans="1:1">
      <c r="A231" s="136"/>
    </row>
    <row r="232" spans="1:1">
      <c r="A232" s="136"/>
    </row>
    <row r="233" spans="1:1">
      <c r="A233" s="136"/>
    </row>
    <row r="234" spans="1:1">
      <c r="A234" s="136"/>
    </row>
    <row r="235" spans="1:1">
      <c r="A235" s="136"/>
    </row>
    <row r="236" spans="1:1">
      <c r="A236" s="136"/>
    </row>
    <row r="237" spans="1:1">
      <c r="A237" s="136"/>
    </row>
    <row r="238" spans="1:1">
      <c r="A238" s="136"/>
    </row>
    <row r="239" spans="1:1">
      <c r="A239" s="136"/>
    </row>
    <row r="240" spans="1:1">
      <c r="A240" s="136"/>
    </row>
    <row r="241" spans="1:1">
      <c r="A241" s="136"/>
    </row>
    <row r="242" spans="1:1">
      <c r="A242" s="136"/>
    </row>
    <row r="243" spans="1:1">
      <c r="A243" s="136"/>
    </row>
    <row r="244" spans="1:1">
      <c r="A244" s="136"/>
    </row>
    <row r="245" spans="1:1">
      <c r="A245" s="136"/>
    </row>
    <row r="246" spans="1:1">
      <c r="A246" s="136"/>
    </row>
    <row r="247" spans="1:1">
      <c r="A247" s="136"/>
    </row>
    <row r="248" spans="1:1">
      <c r="A248" s="136"/>
    </row>
    <row r="249" spans="1:1">
      <c r="A249" s="136"/>
    </row>
    <row r="250" spans="1:1">
      <c r="A250" s="136"/>
    </row>
    <row r="251" spans="1:1">
      <c r="A251" s="136"/>
    </row>
    <row r="252" spans="1:1">
      <c r="A252" s="136"/>
    </row>
  </sheetData>
  <sortState ref="A11:G61">
    <sortCondition ref="A11"/>
  </sortState>
  <mergeCells count="4">
    <mergeCell ref="A2:G2"/>
    <mergeCell ref="C85:D85"/>
    <mergeCell ref="F85:G85"/>
    <mergeCell ref="C86:D86"/>
  </mergeCells>
  <pageMargins left="0.59055118110236227" right="0.59055118110236227" top="0.98425196850393704" bottom="0.59055118110236227" header="0.19685039370078741" footer="0.31496062992125984"/>
  <pageSetup paperSize="9" scale="79" fitToHeight="0" orientation="landscape" r:id="rId1"/>
  <rowBreaks count="1" manualBreakCount="1">
    <brk id="41"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K24"/>
  <sheetViews>
    <sheetView view="pageBreakPreview" zoomScale="65" zoomScaleNormal="75" zoomScaleSheetLayoutView="65" workbookViewId="0">
      <pane xSplit="1" ySplit="5" topLeftCell="B6" activePane="bottomRight" state="frozen"/>
      <selection pane="topRight" activeCell="B1" sqref="B1"/>
      <selection pane="bottomLeft" activeCell="A6" sqref="A6"/>
      <selection pane="bottomRight" activeCell="A21" sqref="A21"/>
    </sheetView>
  </sheetViews>
  <sheetFormatPr defaultColWidth="9.109375" defaultRowHeight="13.2"/>
  <cols>
    <col min="1" max="1" width="95" style="4" customWidth="1"/>
    <col min="2" max="2" width="19.44140625" style="4" customWidth="1"/>
    <col min="3" max="7" width="26" style="4" customWidth="1"/>
    <col min="8" max="8" width="71" style="4" customWidth="1"/>
    <col min="9" max="9" width="9.5546875" style="4" customWidth="1"/>
    <col min="10" max="10" width="9.109375" style="4" customWidth="1"/>
    <col min="11" max="11" width="27.109375" style="4" customWidth="1"/>
    <col min="12" max="16384" width="9.109375" style="4"/>
  </cols>
  <sheetData>
    <row r="1" spans="1:8" ht="24.75" customHeight="1">
      <c r="A1" s="77"/>
      <c r="B1" s="77"/>
      <c r="C1" s="77"/>
      <c r="D1" s="77"/>
      <c r="E1" s="77"/>
      <c r="F1" s="77"/>
      <c r="G1" s="77"/>
      <c r="H1" s="63" t="s">
        <v>359</v>
      </c>
    </row>
    <row r="2" spans="1:8" ht="41.25" customHeight="1">
      <c r="A2" s="590" t="s">
        <v>131</v>
      </c>
      <c r="B2" s="590"/>
      <c r="C2" s="590"/>
      <c r="D2" s="590"/>
      <c r="E2" s="590"/>
      <c r="F2" s="590"/>
      <c r="G2" s="590"/>
      <c r="H2" s="590"/>
    </row>
    <row r="3" spans="1:8" ht="49.5" customHeight="1">
      <c r="A3" s="591" t="s">
        <v>159</v>
      </c>
      <c r="B3" s="591" t="s">
        <v>0</v>
      </c>
      <c r="C3" s="591" t="s">
        <v>76</v>
      </c>
      <c r="D3" s="593" t="s">
        <v>399</v>
      </c>
      <c r="E3" s="593"/>
      <c r="F3" s="593" t="s">
        <v>448</v>
      </c>
      <c r="G3" s="593"/>
      <c r="H3" s="591" t="s">
        <v>176</v>
      </c>
    </row>
    <row r="4" spans="1:8" ht="63" customHeight="1">
      <c r="A4" s="592"/>
      <c r="B4" s="592"/>
      <c r="C4" s="592"/>
      <c r="D4" s="3" t="s">
        <v>712</v>
      </c>
      <c r="E4" s="3" t="s">
        <v>713</v>
      </c>
      <c r="F4" s="3" t="s">
        <v>144</v>
      </c>
      <c r="G4" s="3" t="s">
        <v>145</v>
      </c>
      <c r="H4" s="592"/>
    </row>
    <row r="5" spans="1:8" s="5" customFormat="1" ht="29.25" customHeight="1">
      <c r="A5" s="19">
        <v>1</v>
      </c>
      <c r="B5" s="19">
        <v>2</v>
      </c>
      <c r="C5" s="19">
        <v>3</v>
      </c>
      <c r="D5" s="19">
        <v>4</v>
      </c>
      <c r="E5" s="19">
        <v>5</v>
      </c>
      <c r="F5" s="19">
        <v>6</v>
      </c>
      <c r="G5" s="19">
        <v>7</v>
      </c>
      <c r="H5" s="19">
        <v>8</v>
      </c>
    </row>
    <row r="6" spans="1:8" s="5" customFormat="1" ht="36" customHeight="1">
      <c r="A6" s="78" t="s">
        <v>118</v>
      </c>
      <c r="B6" s="20"/>
      <c r="C6" s="19"/>
      <c r="D6" s="19"/>
      <c r="E6" s="19"/>
      <c r="F6" s="19"/>
      <c r="G6" s="19"/>
      <c r="H6" s="19"/>
    </row>
    <row r="7" spans="1:8" ht="54">
      <c r="A7" s="7" t="s">
        <v>331</v>
      </c>
      <c r="B7" s="8">
        <v>5000</v>
      </c>
      <c r="C7" s="21" t="s">
        <v>184</v>
      </c>
      <c r="D7" s="22">
        <f>('Осн. фін. пок.'!C27/'Осн. фін. пок.'!C25)*100</f>
        <v>-122.79642620478484</v>
      </c>
      <c r="E7" s="22">
        <f>('Осн. фін. пок.'!D27/'Осн. фін. пок.'!D25)*100</f>
        <v>-262.91052742303702</v>
      </c>
      <c r="F7" s="22">
        <f>('Осн. фін. пок.'!E27/'Осн. фін. пок.'!E25)*100</f>
        <v>-393.2435561156455</v>
      </c>
      <c r="G7" s="22">
        <f>('Осн. фін. пок.'!F27/'Осн. фін. пок.'!F25)*100</f>
        <v>-262.91052742303702</v>
      </c>
      <c r="H7" s="23"/>
    </row>
    <row r="8" spans="1:8" ht="54">
      <c r="A8" s="7" t="s">
        <v>332</v>
      </c>
      <c r="B8" s="8">
        <v>5010</v>
      </c>
      <c r="C8" s="21" t="s">
        <v>184</v>
      </c>
      <c r="D8" s="22">
        <f>('Осн. фін. пок.'!C33/'Осн. фін. пок.'!C25)*100</f>
        <v>1.7905536640541362</v>
      </c>
      <c r="E8" s="22">
        <f>('Осн. фін. пок.'!D33/'Осн. фін. пок.'!D25)*100</f>
        <v>3.3582409362557506</v>
      </c>
      <c r="F8" s="22">
        <f>('Осн. фін. пок.'!E33/'Осн. фін. пок.'!E25)*100</f>
        <v>12.190993948097288</v>
      </c>
      <c r="G8" s="22">
        <f>('Осн. фін. пок.'!F33/'Осн. фін. пок.'!F25)*100</f>
        <v>3.3582409362557506</v>
      </c>
      <c r="H8" s="23"/>
    </row>
    <row r="9" spans="1:8" ht="36">
      <c r="A9" s="23" t="s">
        <v>333</v>
      </c>
      <c r="B9" s="8">
        <v>5020</v>
      </c>
      <c r="C9" s="21" t="s">
        <v>184</v>
      </c>
      <c r="D9" s="22">
        <f>('Осн. фін. пок.'!C46/'Осн. фін. пок.'!C99)*100</f>
        <v>-5.7286339288843671</v>
      </c>
      <c r="E9" s="22">
        <f>('Осн. фін. пок.'!D46/'Осн. фін. пок.'!D99)*100</f>
        <v>-5.6253142427120357</v>
      </c>
      <c r="F9" s="22">
        <f>('Осн. фін. пок.'!E46/'Осн. фін. пок.'!E99)*100</f>
        <v>1.9562522197718186E-14</v>
      </c>
      <c r="G9" s="22">
        <f>('Осн. фін. пок.'!F46/'Осн. фін. пок.'!F99)*100</f>
        <v>-5.6253142427120357</v>
      </c>
      <c r="H9" s="23" t="s">
        <v>185</v>
      </c>
    </row>
    <row r="10" spans="1:8" ht="36">
      <c r="A10" s="23" t="s">
        <v>400</v>
      </c>
      <c r="B10" s="8">
        <v>5030</v>
      </c>
      <c r="C10" s="21" t="s">
        <v>184</v>
      </c>
      <c r="D10" s="22">
        <f>('Осн. фін. пок.'!C46/'Осн. фін. пок.'!C100)*100</f>
        <v>-7.4721840074148034</v>
      </c>
      <c r="E10" s="22">
        <f>('Осн. фін. пок.'!D46/'Осн. фін. пок.'!D100)*100</f>
        <v>-7.233375448441393</v>
      </c>
      <c r="F10" s="22">
        <f>('Осн. фін. пок.'!E46/'Осн. фін. пок.'!E100)*100</f>
        <v>2.465581483987958E-14</v>
      </c>
      <c r="G10" s="22">
        <f>('Осн. фін. пок.'!F46/'Осн. фін. пок.'!F100)*100</f>
        <v>-7.233375448441393</v>
      </c>
      <c r="H10" s="23"/>
    </row>
    <row r="11" spans="1:8" ht="54">
      <c r="A11" s="23" t="s">
        <v>334</v>
      </c>
      <c r="B11" s="8">
        <v>5040</v>
      </c>
      <c r="C11" s="21" t="s">
        <v>184</v>
      </c>
      <c r="D11" s="22">
        <f>('Осн. фін. пок.'!C46/'Осн. фін. пок.'!C25)*100</f>
        <v>-8.2160729383268709</v>
      </c>
      <c r="E11" s="22">
        <f>('Осн. фін. пок.'!D46/'Осн. фін. пок.'!D25)*100</f>
        <v>-13.337904488822753</v>
      </c>
      <c r="F11" s="22">
        <f>('Осн. фін. пок.'!E46/'Осн. фін. пок.'!E25)*100</f>
        <v>4.9310997414530929E-14</v>
      </c>
      <c r="G11" s="22">
        <f>('Осн. фін. пок.'!F46/'Осн. фін. пок.'!F25)*100</f>
        <v>-13.337904488822753</v>
      </c>
      <c r="H11" s="23" t="s">
        <v>186</v>
      </c>
    </row>
    <row r="12" spans="1:8" ht="20.399999999999999">
      <c r="A12" s="78" t="s">
        <v>120</v>
      </c>
      <c r="B12" s="8"/>
      <c r="C12" s="24"/>
      <c r="D12" s="22"/>
      <c r="E12" s="22"/>
      <c r="F12" s="22"/>
      <c r="G12" s="22"/>
      <c r="H12" s="23"/>
    </row>
    <row r="13" spans="1:8" ht="54">
      <c r="A13" s="23" t="s">
        <v>401</v>
      </c>
      <c r="B13" s="8">
        <v>5100</v>
      </c>
      <c r="C13" s="21"/>
      <c r="D13" s="22">
        <f>('Осн. фін. пок.'!C101+'Осн. фін. пок.'!C102)/'Осн. фін. пок.'!C33</f>
        <v>18.69014803471131</v>
      </c>
      <c r="E13" s="22">
        <f>('Осн. фін. пок.'!D101+'Осн. фін. пок.'!D102)/'Осн. фін. пок.'!D33</f>
        <v>15.696055684454782</v>
      </c>
      <c r="F13" s="22">
        <f>('Осн. фін. пок.'!E101+'Осн. фін. пок.'!E102)/'Осн. фін. пок.'!E33</f>
        <v>4.2712903419676493</v>
      </c>
      <c r="G13" s="22">
        <f>('Осн. фін. пок.'!F101+'Осн. фін. пок.'!F102)/'Осн. фін. пок.'!F33</f>
        <v>15.696055684454782</v>
      </c>
      <c r="H13" s="23"/>
    </row>
    <row r="14" spans="1:8" s="5" customFormat="1" ht="54">
      <c r="A14" s="23" t="s">
        <v>402</v>
      </c>
      <c r="B14" s="8">
        <v>5110</v>
      </c>
      <c r="C14" s="21" t="s">
        <v>115</v>
      </c>
      <c r="D14" s="22">
        <f>'Осн. фін. пок.'!C100/('Осн. фін. пок.'!C101+'Осн. фін. пок.'!C102)</f>
        <v>3.2856147921560059</v>
      </c>
      <c r="E14" s="22">
        <f>'Осн. фін. пок.'!D100/('Осн. фін. пок.'!D101+'Осн. фін. пок.'!D102)</f>
        <v>3.4981966001478195</v>
      </c>
      <c r="F14" s="22">
        <f>'Осн. фін. пок.'!E100/('Осн. фін. пок.'!E101+'Осн. фін. пок.'!E102)</f>
        <v>3.8408400168847616</v>
      </c>
      <c r="G14" s="22">
        <f>'Осн. фін. пок.'!F100/('Осн. фін. пок.'!F101+'Осн. фін. пок.'!F102)</f>
        <v>3.4981966001478195</v>
      </c>
      <c r="H14" s="23" t="s">
        <v>187</v>
      </c>
    </row>
    <row r="15" spans="1:8" s="5" customFormat="1" ht="54">
      <c r="A15" s="23" t="s">
        <v>403</v>
      </c>
      <c r="B15" s="8">
        <v>5120</v>
      </c>
      <c r="C15" s="21" t="s">
        <v>115</v>
      </c>
      <c r="D15" s="22">
        <f>'Осн. фін. пок.'!C97/'Осн. фін. пок.'!C102</f>
        <v>0.60558802643797449</v>
      </c>
      <c r="E15" s="22">
        <f>'Осн. фін. пок.'!D97/'Осн. фін. пок.'!D102</f>
        <v>0.47909830007390986</v>
      </c>
      <c r="F15" s="22">
        <f>'Осн. фін. пок.'!E97/'Осн. фін. пок.'!E102</f>
        <v>0.83509216265653585</v>
      </c>
      <c r="G15" s="22">
        <f>'Осн. фін. пок.'!F97/'Осн. фін. пок.'!F102</f>
        <v>0.47909830007390986</v>
      </c>
      <c r="H15" s="23" t="s">
        <v>189</v>
      </c>
    </row>
    <row r="16" spans="1:8" ht="20.399999999999999">
      <c r="A16" s="78" t="s">
        <v>119</v>
      </c>
      <c r="B16" s="8"/>
      <c r="C16" s="21"/>
      <c r="D16" s="22"/>
      <c r="E16" s="22"/>
      <c r="F16" s="22"/>
      <c r="G16" s="22"/>
      <c r="H16" s="23"/>
    </row>
    <row r="17" spans="1:11" ht="36">
      <c r="A17" s="23" t="s">
        <v>318</v>
      </c>
      <c r="B17" s="8">
        <v>5200</v>
      </c>
      <c r="C17" s="21"/>
      <c r="D17" s="22">
        <f>'Осн. фін. пок.'!C74/'Осн. фін. пок.'!C56</f>
        <v>2.1798039301885961</v>
      </c>
      <c r="E17" s="22">
        <f>'Осн. фін. пок.'!D74/'Осн. фін. пок.'!D56</f>
        <v>1.3941064714031268</v>
      </c>
      <c r="F17" s="22">
        <f>'Осн. фін. пок.'!E74/'Осн. фін. пок.'!E56</f>
        <v>1.0249013851114033</v>
      </c>
      <c r="G17" s="22">
        <f>'Осн. фін. пок.'!F74/'Осн. фін. пок.'!F56</f>
        <v>1.3941064714031268</v>
      </c>
      <c r="H17" s="23"/>
    </row>
    <row r="18" spans="1:11" ht="72">
      <c r="A18" s="23" t="s">
        <v>319</v>
      </c>
      <c r="B18" s="8">
        <v>5210</v>
      </c>
      <c r="C18" s="21"/>
      <c r="D18" s="22">
        <f>'Осн. фін. пок.'!C74/'Осн. фін. пок.'!C25</f>
        <v>0.22660238100678654</v>
      </c>
      <c r="E18" s="22">
        <f>'Осн. фін. пок.'!D74/'Осн. фін. пок.'!D25</f>
        <v>0.27444152686982337</v>
      </c>
      <c r="F18" s="22">
        <f>'Осн. фін. пок.'!E74/'Осн. фін. пок.'!E25</f>
        <v>0.16676142608033057</v>
      </c>
      <c r="G18" s="22">
        <f>'Осн. фін. пок.'!F74/'Осн. фін. пок.'!F25</f>
        <v>0.27444152686982337</v>
      </c>
      <c r="H18" s="23"/>
    </row>
    <row r="19" spans="1:11" ht="36">
      <c r="A19" s="23" t="s">
        <v>320</v>
      </c>
      <c r="B19" s="8">
        <v>5220</v>
      </c>
      <c r="C19" s="21" t="s">
        <v>273</v>
      </c>
      <c r="D19" s="22">
        <f>'Осн. фін. пок.'!C96/'Осн. фін. пок.'!C95</f>
        <v>0.37686599508793128</v>
      </c>
      <c r="E19" s="22">
        <f>'Осн. фін. пок.'!D96/'Осн. фін. пок.'!D95</f>
        <v>0.41212361602836256</v>
      </c>
      <c r="F19" s="22">
        <f>'Осн. фін. пок.'!E96/'Осн. фін. пок.'!E95</f>
        <v>0.38643723207479092</v>
      </c>
      <c r="G19" s="22">
        <f>'Осн. фін. пок.'!F96/'Осн. фін. пок.'!F95</f>
        <v>0.41212361602836256</v>
      </c>
      <c r="H19" s="23" t="s">
        <v>188</v>
      </c>
    </row>
    <row r="20" spans="1:11" ht="20.399999999999999">
      <c r="A20" s="78" t="s">
        <v>180</v>
      </c>
      <c r="B20" s="8"/>
      <c r="C20" s="21"/>
      <c r="D20" s="22"/>
      <c r="E20" s="22"/>
      <c r="F20" s="22"/>
      <c r="G20" s="22"/>
      <c r="H20" s="23"/>
    </row>
    <row r="21" spans="1:11" ht="72">
      <c r="A21" s="23" t="s">
        <v>191</v>
      </c>
      <c r="B21" s="8">
        <v>5300</v>
      </c>
      <c r="C21" s="21"/>
      <c r="D21" s="22"/>
      <c r="E21" s="22"/>
      <c r="F21" s="22"/>
      <c r="G21" s="22"/>
      <c r="H21" s="25"/>
    </row>
    <row r="22" spans="1:11" ht="70.2" customHeight="1">
      <c r="A22" s="26"/>
      <c r="B22" s="26"/>
      <c r="C22" s="26"/>
      <c r="D22" s="26"/>
      <c r="E22" s="26"/>
      <c r="F22" s="26"/>
      <c r="G22" s="26"/>
      <c r="H22" s="26"/>
      <c r="K22" s="6"/>
    </row>
    <row r="23" spans="1:11" s="2" customFormat="1" ht="27.75" customHeight="1">
      <c r="A23" s="52" t="s">
        <v>372</v>
      </c>
      <c r="B23" s="10"/>
      <c r="C23" s="558" t="s">
        <v>141</v>
      </c>
      <c r="D23" s="558"/>
      <c r="E23" s="11"/>
      <c r="F23" s="512" t="s">
        <v>99</v>
      </c>
      <c r="G23" s="512"/>
      <c r="H23" s="512"/>
    </row>
    <row r="24" spans="1:11" s="1" customFormat="1" ht="18">
      <c r="A24" s="48" t="s">
        <v>65</v>
      </c>
      <c r="B24" s="2"/>
      <c r="C24" s="588" t="s">
        <v>66</v>
      </c>
      <c r="D24" s="588"/>
      <c r="E24" s="2"/>
      <c r="F24" s="589" t="s">
        <v>77</v>
      </c>
      <c r="G24" s="589"/>
      <c r="H24" s="589"/>
    </row>
  </sheetData>
  <mergeCells count="11">
    <mergeCell ref="C23:D23"/>
    <mergeCell ref="F23:H23"/>
    <mergeCell ref="C24:D24"/>
    <mergeCell ref="F24:H24"/>
    <mergeCell ref="A2:H2"/>
    <mergeCell ref="A3:A4"/>
    <mergeCell ref="B3:B4"/>
    <mergeCell ref="C3:C4"/>
    <mergeCell ref="D3:E3"/>
    <mergeCell ref="F3:G3"/>
    <mergeCell ref="H3:H4"/>
  </mergeCells>
  <phoneticPr fontId="3" type="noConversion"/>
  <pageMargins left="0.59055118110236227" right="0.59055118110236227" top="0.98425196850393704" bottom="0.59055118110236227" header="0.19685039370078741" footer="0.31496062992125984"/>
  <pageSetup paperSize="9" scale="43" fitToHeight="0" orientation="landscape" r:id="rId1"/>
  <headerFooter alignWithMargins="0"/>
  <ignoredErrors>
    <ignoredError sqref="D19:G19 D9 D11 D13 D15:G15 D8 D18:E18 F18 D17 G18" evalError="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O90"/>
  <sheetViews>
    <sheetView tabSelected="1" view="pageBreakPreview" topLeftCell="A25" zoomScale="60" zoomScaleNormal="70" workbookViewId="0">
      <selection activeCell="G34" sqref="G34:G39"/>
    </sheetView>
  </sheetViews>
  <sheetFormatPr defaultColWidth="9.109375" defaultRowHeight="18"/>
  <cols>
    <col min="1" max="1" width="44.88671875" style="12" customWidth="1"/>
    <col min="2" max="2" width="19.33203125" style="30" customWidth="1"/>
    <col min="3" max="3" width="18.5546875" style="12" customWidth="1"/>
    <col min="4" max="4" width="16.109375" style="12" customWidth="1"/>
    <col min="5" max="5" width="15.44140625" style="12" customWidth="1"/>
    <col min="6" max="6" width="16.5546875" style="12" customWidth="1"/>
    <col min="7" max="7" width="15.33203125" style="12" customWidth="1"/>
    <col min="8" max="8" width="16.5546875" style="12" customWidth="1"/>
    <col min="9" max="9" width="16.109375" style="12" customWidth="1"/>
    <col min="10" max="10" width="16.44140625" style="12" customWidth="1"/>
    <col min="11" max="11" width="16.5546875" style="12" customWidth="1"/>
    <col min="12" max="12" width="16.88671875" style="12" customWidth="1"/>
    <col min="13" max="15" width="16.6640625" style="12" customWidth="1"/>
    <col min="16" max="16384" width="9.109375" style="12"/>
  </cols>
  <sheetData>
    <row r="1" spans="1:15" ht="20.399999999999999">
      <c r="O1" s="305" t="s">
        <v>360</v>
      </c>
    </row>
    <row r="2" spans="1:15" ht="30.75" customHeight="1">
      <c r="A2" s="664" t="s">
        <v>90</v>
      </c>
      <c r="B2" s="664"/>
      <c r="C2" s="664"/>
      <c r="D2" s="664"/>
      <c r="E2" s="664"/>
      <c r="F2" s="664"/>
      <c r="G2" s="664"/>
      <c r="H2" s="664"/>
      <c r="I2" s="664"/>
      <c r="J2" s="664"/>
      <c r="K2" s="664"/>
      <c r="L2" s="664"/>
      <c r="M2" s="664"/>
      <c r="N2" s="664"/>
      <c r="O2" s="664"/>
    </row>
    <row r="3" spans="1:15" ht="54" customHeight="1">
      <c r="A3" s="665" t="s">
        <v>714</v>
      </c>
      <c r="B3" s="664"/>
      <c r="C3" s="664"/>
      <c r="D3" s="664"/>
      <c r="E3" s="664"/>
      <c r="F3" s="664"/>
      <c r="G3" s="664"/>
      <c r="H3" s="664"/>
      <c r="I3" s="664"/>
      <c r="J3" s="664"/>
      <c r="K3" s="664"/>
      <c r="L3" s="664"/>
      <c r="M3" s="664"/>
      <c r="N3" s="664"/>
      <c r="O3" s="664"/>
    </row>
    <row r="4" spans="1:15" ht="31.5" customHeight="1">
      <c r="A4" s="527" t="s">
        <v>449</v>
      </c>
      <c r="B4" s="527"/>
      <c r="C4" s="527"/>
      <c r="D4" s="527"/>
      <c r="E4" s="527"/>
      <c r="F4" s="527"/>
      <c r="G4" s="527"/>
      <c r="H4" s="527"/>
      <c r="I4" s="527"/>
      <c r="J4" s="527"/>
      <c r="K4" s="527"/>
      <c r="L4" s="527"/>
      <c r="M4" s="527"/>
      <c r="N4" s="527"/>
      <c r="O4" s="527"/>
    </row>
    <row r="6" spans="1:15" ht="41.25" customHeight="1">
      <c r="A6" s="642" t="s">
        <v>227</v>
      </c>
      <c r="B6" s="642"/>
      <c r="C6" s="642"/>
      <c r="D6" s="642"/>
      <c r="E6" s="642"/>
      <c r="F6" s="642"/>
      <c r="G6" s="642"/>
      <c r="H6" s="642"/>
      <c r="I6" s="642"/>
      <c r="J6" s="642"/>
      <c r="K6" s="642"/>
      <c r="L6" s="642"/>
      <c r="M6" s="642"/>
      <c r="N6" s="642"/>
      <c r="O6" s="642"/>
    </row>
    <row r="7" spans="1:15" ht="41.25" customHeight="1">
      <c r="A7" s="669" t="s">
        <v>177</v>
      </c>
      <c r="B7" s="669"/>
      <c r="C7" s="669"/>
      <c r="D7" s="669"/>
      <c r="E7" s="669"/>
      <c r="F7" s="669"/>
      <c r="G7" s="669"/>
      <c r="H7" s="669"/>
      <c r="I7" s="669"/>
      <c r="J7" s="669"/>
      <c r="K7" s="669"/>
      <c r="L7" s="669"/>
      <c r="M7" s="669"/>
      <c r="N7" s="669"/>
      <c r="O7" s="669"/>
    </row>
    <row r="8" spans="1:15" s="107" customFormat="1" ht="74.25" customHeight="1">
      <c r="A8" s="503" t="s">
        <v>159</v>
      </c>
      <c r="B8" s="503"/>
      <c r="C8" s="660" t="s">
        <v>715</v>
      </c>
      <c r="D8" s="660"/>
      <c r="E8" s="652"/>
      <c r="F8" s="651" t="s">
        <v>716</v>
      </c>
      <c r="G8" s="660"/>
      <c r="H8" s="652"/>
      <c r="I8" s="503" t="s">
        <v>717</v>
      </c>
      <c r="J8" s="503"/>
      <c r="K8" s="503"/>
      <c r="L8" s="503" t="s">
        <v>442</v>
      </c>
      <c r="M8" s="503"/>
      <c r="N8" s="651" t="s">
        <v>443</v>
      </c>
      <c r="O8" s="652"/>
    </row>
    <row r="9" spans="1:15" s="107" customFormat="1" ht="27.75" customHeight="1">
      <c r="A9" s="503">
        <v>1</v>
      </c>
      <c r="B9" s="503"/>
      <c r="C9" s="660">
        <v>2</v>
      </c>
      <c r="D9" s="660"/>
      <c r="E9" s="652"/>
      <c r="F9" s="651">
        <v>3</v>
      </c>
      <c r="G9" s="660"/>
      <c r="H9" s="652"/>
      <c r="I9" s="503">
        <v>4</v>
      </c>
      <c r="J9" s="503"/>
      <c r="K9" s="503"/>
      <c r="L9" s="651">
        <v>5</v>
      </c>
      <c r="M9" s="652"/>
      <c r="N9" s="503">
        <v>6</v>
      </c>
      <c r="O9" s="503"/>
    </row>
    <row r="10" spans="1:15" s="107" customFormat="1" ht="109.2" customHeight="1">
      <c r="A10" s="529" t="s">
        <v>404</v>
      </c>
      <c r="B10" s="529"/>
      <c r="C10" s="670">
        <f>SUM(C11:C13)</f>
        <v>1687</v>
      </c>
      <c r="D10" s="671"/>
      <c r="E10" s="672"/>
      <c r="F10" s="670">
        <f>SUM(F11:F13)</f>
        <v>1606</v>
      </c>
      <c r="G10" s="671"/>
      <c r="H10" s="672"/>
      <c r="I10" s="670">
        <f>SUM(I11:I13)</f>
        <v>1542</v>
      </c>
      <c r="J10" s="671"/>
      <c r="K10" s="672"/>
      <c r="L10" s="635">
        <f>I10-F10</f>
        <v>-64</v>
      </c>
      <c r="M10" s="635"/>
      <c r="N10" s="640">
        <f>(I10/F10)*100</f>
        <v>96.014943960149438</v>
      </c>
      <c r="O10" s="641"/>
    </row>
    <row r="11" spans="1:15" s="107" customFormat="1" ht="33" customHeight="1">
      <c r="A11" s="673" t="s">
        <v>163</v>
      </c>
      <c r="B11" s="673"/>
      <c r="C11" s="666">
        <v>1</v>
      </c>
      <c r="D11" s="667"/>
      <c r="E11" s="668"/>
      <c r="F11" s="666">
        <v>1</v>
      </c>
      <c r="G11" s="667"/>
      <c r="H11" s="668"/>
      <c r="I11" s="666">
        <v>1</v>
      </c>
      <c r="J11" s="667"/>
      <c r="K11" s="668"/>
      <c r="L11" s="636">
        <f t="shared" ref="L11:L21" si="0">I11-F11</f>
        <v>0</v>
      </c>
      <c r="M11" s="636"/>
      <c r="N11" s="633">
        <f t="shared" ref="N11:N25" si="1">(I11/F11)*100</f>
        <v>100</v>
      </c>
      <c r="O11" s="634"/>
    </row>
    <row r="12" spans="1:15" s="107" customFormat="1" ht="33" customHeight="1">
      <c r="A12" s="673" t="s">
        <v>162</v>
      </c>
      <c r="B12" s="673"/>
      <c r="C12" s="666">
        <v>250</v>
      </c>
      <c r="D12" s="667"/>
      <c r="E12" s="668"/>
      <c r="F12" s="666">
        <v>250</v>
      </c>
      <c r="G12" s="667"/>
      <c r="H12" s="668"/>
      <c r="I12" s="666">
        <v>254</v>
      </c>
      <c r="J12" s="667"/>
      <c r="K12" s="668"/>
      <c r="L12" s="636">
        <f t="shared" si="0"/>
        <v>4</v>
      </c>
      <c r="M12" s="636"/>
      <c r="N12" s="633">
        <f t="shared" si="1"/>
        <v>101.6</v>
      </c>
      <c r="O12" s="634"/>
    </row>
    <row r="13" spans="1:15" s="107" customFormat="1" ht="33" customHeight="1">
      <c r="A13" s="673" t="s">
        <v>164</v>
      </c>
      <c r="B13" s="673"/>
      <c r="C13" s="666">
        <v>1436</v>
      </c>
      <c r="D13" s="667"/>
      <c r="E13" s="668"/>
      <c r="F13" s="666">
        <v>1355</v>
      </c>
      <c r="G13" s="667"/>
      <c r="H13" s="668"/>
      <c r="I13" s="666">
        <v>1287</v>
      </c>
      <c r="J13" s="667"/>
      <c r="K13" s="668"/>
      <c r="L13" s="636">
        <f t="shared" si="0"/>
        <v>-68</v>
      </c>
      <c r="M13" s="636"/>
      <c r="N13" s="633">
        <f t="shared" si="1"/>
        <v>94.981549815498155</v>
      </c>
      <c r="O13" s="634"/>
    </row>
    <row r="14" spans="1:15" s="107" customFormat="1" ht="44.25" customHeight="1">
      <c r="A14" s="529" t="s">
        <v>321</v>
      </c>
      <c r="B14" s="529"/>
      <c r="C14" s="618">
        <f>SUM(C15:C17)</f>
        <v>234780.79999999999</v>
      </c>
      <c r="D14" s="619"/>
      <c r="E14" s="620"/>
      <c r="F14" s="618">
        <f>SUM(F15:F17)</f>
        <v>296071.7</v>
      </c>
      <c r="G14" s="619"/>
      <c r="H14" s="620"/>
      <c r="I14" s="618">
        <f>SUM(I15:I17)</f>
        <v>255931.59999999998</v>
      </c>
      <c r="J14" s="619"/>
      <c r="K14" s="620"/>
      <c r="L14" s="635">
        <f t="shared" si="0"/>
        <v>-40140.100000000035</v>
      </c>
      <c r="M14" s="635"/>
      <c r="N14" s="640">
        <f t="shared" si="1"/>
        <v>86.442439449633298</v>
      </c>
      <c r="O14" s="641"/>
    </row>
    <row r="15" spans="1:15" s="107" customFormat="1" ht="33" customHeight="1">
      <c r="A15" s="673" t="s">
        <v>163</v>
      </c>
      <c r="B15" s="673"/>
      <c r="C15" s="615">
        <v>1066.4000000000001</v>
      </c>
      <c r="D15" s="616"/>
      <c r="E15" s="617"/>
      <c r="F15" s="615">
        <v>1440.6</v>
      </c>
      <c r="G15" s="616"/>
      <c r="H15" s="617"/>
      <c r="I15" s="637">
        <v>1065.9000000000001</v>
      </c>
      <c r="J15" s="638"/>
      <c r="K15" s="639"/>
      <c r="L15" s="636">
        <f t="shared" si="0"/>
        <v>-374.69999999999982</v>
      </c>
      <c r="M15" s="636"/>
      <c r="N15" s="633">
        <f t="shared" si="1"/>
        <v>73.990004164931293</v>
      </c>
      <c r="O15" s="634"/>
    </row>
    <row r="16" spans="1:15" s="107" customFormat="1" ht="33" customHeight="1">
      <c r="A16" s="673" t="s">
        <v>162</v>
      </c>
      <c r="B16" s="673"/>
      <c r="C16" s="615">
        <v>40166.400000000001</v>
      </c>
      <c r="D16" s="616"/>
      <c r="E16" s="617"/>
      <c r="F16" s="615">
        <v>64261.599999999999</v>
      </c>
      <c r="G16" s="616"/>
      <c r="H16" s="617"/>
      <c r="I16" s="637">
        <v>46852.9</v>
      </c>
      <c r="J16" s="638"/>
      <c r="K16" s="639"/>
      <c r="L16" s="636">
        <f t="shared" si="0"/>
        <v>-17408.699999999997</v>
      </c>
      <c r="M16" s="636"/>
      <c r="N16" s="633">
        <f t="shared" si="1"/>
        <v>72.909638104248884</v>
      </c>
      <c r="O16" s="634"/>
    </row>
    <row r="17" spans="1:15" s="107" customFormat="1" ht="33" customHeight="1">
      <c r="A17" s="673" t="s">
        <v>164</v>
      </c>
      <c r="B17" s="673"/>
      <c r="C17" s="615">
        <v>193548</v>
      </c>
      <c r="D17" s="616"/>
      <c r="E17" s="617"/>
      <c r="F17" s="615">
        <v>230369.5</v>
      </c>
      <c r="G17" s="616"/>
      <c r="H17" s="617"/>
      <c r="I17" s="637">
        <v>208012.79999999999</v>
      </c>
      <c r="J17" s="638"/>
      <c r="K17" s="639"/>
      <c r="L17" s="636">
        <f t="shared" si="0"/>
        <v>-22356.700000000012</v>
      </c>
      <c r="M17" s="636"/>
      <c r="N17" s="633">
        <f t="shared" si="1"/>
        <v>90.295286485407132</v>
      </c>
      <c r="O17" s="634"/>
    </row>
    <row r="18" spans="1:15" s="107" customFormat="1" ht="47.25" customHeight="1">
      <c r="A18" s="529" t="s">
        <v>322</v>
      </c>
      <c r="B18" s="529"/>
      <c r="C18" s="618">
        <f>'Осн. фін. пок.'!C54</f>
        <v>243368</v>
      </c>
      <c r="D18" s="619"/>
      <c r="E18" s="620"/>
      <c r="F18" s="618">
        <f>'Осн. фін. пок.'!E54</f>
        <v>296071.7</v>
      </c>
      <c r="G18" s="619"/>
      <c r="H18" s="620"/>
      <c r="I18" s="643">
        <f>'Осн. фін. пок.'!F54</f>
        <v>260418</v>
      </c>
      <c r="J18" s="644"/>
      <c r="K18" s="645"/>
      <c r="L18" s="635">
        <f t="shared" si="0"/>
        <v>-35653.700000000012</v>
      </c>
      <c r="M18" s="635"/>
      <c r="N18" s="640">
        <f t="shared" si="1"/>
        <v>87.95774807251081</v>
      </c>
      <c r="O18" s="641"/>
    </row>
    <row r="19" spans="1:15" s="107" customFormat="1" ht="30.75" customHeight="1">
      <c r="A19" s="673" t="s">
        <v>163</v>
      </c>
      <c r="B19" s="673"/>
      <c r="C19" s="615">
        <v>1066.4000000000001</v>
      </c>
      <c r="D19" s="616"/>
      <c r="E19" s="617"/>
      <c r="F19" s="615">
        <v>1440.6</v>
      </c>
      <c r="G19" s="616"/>
      <c r="H19" s="617"/>
      <c r="I19" s="637">
        <f>I15</f>
        <v>1065.9000000000001</v>
      </c>
      <c r="J19" s="638"/>
      <c r="K19" s="639"/>
      <c r="L19" s="636">
        <f t="shared" si="0"/>
        <v>-374.69999999999982</v>
      </c>
      <c r="M19" s="636"/>
      <c r="N19" s="633">
        <f t="shared" si="1"/>
        <v>73.990004164931293</v>
      </c>
      <c r="O19" s="634"/>
    </row>
    <row r="20" spans="1:15" s="107" customFormat="1" ht="33" customHeight="1">
      <c r="A20" s="673" t="s">
        <v>162</v>
      </c>
      <c r="B20" s="673"/>
      <c r="C20" s="615">
        <v>40166.400000000001</v>
      </c>
      <c r="D20" s="616"/>
      <c r="E20" s="617"/>
      <c r="F20" s="615">
        <v>64261.599999999999</v>
      </c>
      <c r="G20" s="616"/>
      <c r="H20" s="617"/>
      <c r="I20" s="637">
        <f>I16</f>
        <v>46852.9</v>
      </c>
      <c r="J20" s="638"/>
      <c r="K20" s="639"/>
      <c r="L20" s="636">
        <f t="shared" si="0"/>
        <v>-17408.699999999997</v>
      </c>
      <c r="M20" s="636"/>
      <c r="N20" s="633">
        <f t="shared" si="1"/>
        <v>72.909638104248884</v>
      </c>
      <c r="O20" s="634"/>
    </row>
    <row r="21" spans="1:15" s="107" customFormat="1" ht="33" customHeight="1">
      <c r="A21" s="673" t="s">
        <v>164</v>
      </c>
      <c r="B21" s="673"/>
      <c r="C21" s="615">
        <v>202135.2</v>
      </c>
      <c r="D21" s="616"/>
      <c r="E21" s="617"/>
      <c r="F21" s="615">
        <v>230369.5</v>
      </c>
      <c r="G21" s="616"/>
      <c r="H21" s="617"/>
      <c r="I21" s="637">
        <v>212499.20000000001</v>
      </c>
      <c r="J21" s="638"/>
      <c r="K21" s="639"/>
      <c r="L21" s="636">
        <f t="shared" si="0"/>
        <v>-17870.299999999988</v>
      </c>
      <c r="M21" s="636"/>
      <c r="N21" s="633">
        <f t="shared" si="1"/>
        <v>92.242766512059987</v>
      </c>
      <c r="O21" s="634"/>
    </row>
    <row r="22" spans="1:15" s="107" customFormat="1" ht="71.25" customHeight="1">
      <c r="A22" s="529" t="s">
        <v>405</v>
      </c>
      <c r="B22" s="529"/>
      <c r="C22" s="618">
        <f>(C18/C10)/12*1000</f>
        <v>12021.734835012843</v>
      </c>
      <c r="D22" s="619"/>
      <c r="E22" s="620"/>
      <c r="F22" s="618">
        <f>(F18/F10)/12*1000</f>
        <v>15362.790577002907</v>
      </c>
      <c r="G22" s="619"/>
      <c r="H22" s="620"/>
      <c r="I22" s="643">
        <f>(I18/I10)/12*1000</f>
        <v>14073.60570687419</v>
      </c>
      <c r="J22" s="644"/>
      <c r="K22" s="645"/>
      <c r="L22" s="635">
        <f t="shared" ref="L22" si="2">I22-F22</f>
        <v>-1289.1848701287163</v>
      </c>
      <c r="M22" s="635"/>
      <c r="N22" s="640">
        <f t="shared" si="1"/>
        <v>91.608393906908148</v>
      </c>
      <c r="O22" s="641"/>
    </row>
    <row r="23" spans="1:15" s="107" customFormat="1" ht="33" customHeight="1">
      <c r="A23" s="673" t="s">
        <v>163</v>
      </c>
      <c r="B23" s="673"/>
      <c r="C23" s="615">
        <f>(C19/C11)/12*1000</f>
        <v>88866.666666666672</v>
      </c>
      <c r="D23" s="616"/>
      <c r="E23" s="617"/>
      <c r="F23" s="615">
        <f>(F19/F11)/12*1000</f>
        <v>120050</v>
      </c>
      <c r="G23" s="616"/>
      <c r="H23" s="617"/>
      <c r="I23" s="637">
        <f>(I19/I11)/12*1000</f>
        <v>88825</v>
      </c>
      <c r="J23" s="638"/>
      <c r="K23" s="639"/>
      <c r="L23" s="636">
        <f>I23-F23</f>
        <v>-31225</v>
      </c>
      <c r="M23" s="636"/>
      <c r="N23" s="633">
        <f t="shared" si="1"/>
        <v>73.990004164931278</v>
      </c>
      <c r="O23" s="634"/>
    </row>
    <row r="24" spans="1:15" s="107" customFormat="1" ht="33" customHeight="1">
      <c r="A24" s="673" t="s">
        <v>162</v>
      </c>
      <c r="B24" s="673"/>
      <c r="C24" s="615">
        <f>(C20/C12)/12*1000</f>
        <v>13388.800000000001</v>
      </c>
      <c r="D24" s="616"/>
      <c r="E24" s="617"/>
      <c r="F24" s="615">
        <f>(F20/F12)/12*1000</f>
        <v>21420.533333333336</v>
      </c>
      <c r="G24" s="616"/>
      <c r="H24" s="617"/>
      <c r="I24" s="637">
        <f>(I20/I12)/12*1000</f>
        <v>15371.686351706037</v>
      </c>
      <c r="J24" s="638"/>
      <c r="K24" s="639"/>
      <c r="L24" s="636">
        <f t="shared" ref="L24:L25" si="3">I24-F24</f>
        <v>-6048.8469816272991</v>
      </c>
      <c r="M24" s="636"/>
      <c r="N24" s="633">
        <f t="shared" si="1"/>
        <v>71.761454827016607</v>
      </c>
      <c r="O24" s="634"/>
    </row>
    <row r="25" spans="1:15" s="107" customFormat="1" ht="33" customHeight="1">
      <c r="A25" s="673" t="s">
        <v>164</v>
      </c>
      <c r="B25" s="673"/>
      <c r="C25" s="615">
        <f>(C21/C13)/12*1000</f>
        <v>11730.222841225628</v>
      </c>
      <c r="D25" s="616"/>
      <c r="E25" s="617"/>
      <c r="F25" s="615">
        <f>(F21/F13)/12*1000</f>
        <v>14167.865928659287</v>
      </c>
      <c r="G25" s="616"/>
      <c r="H25" s="617"/>
      <c r="I25" s="637">
        <f>(I21/I13)/12*1000</f>
        <v>13759.336959336961</v>
      </c>
      <c r="J25" s="638"/>
      <c r="K25" s="639"/>
      <c r="L25" s="636">
        <f t="shared" si="3"/>
        <v>-408.52896932232579</v>
      </c>
      <c r="M25" s="636"/>
      <c r="N25" s="633">
        <f t="shared" si="1"/>
        <v>97.116510197234874</v>
      </c>
      <c r="O25" s="634"/>
    </row>
    <row r="26" spans="1:15" s="107" customFormat="1" ht="13.5" customHeight="1">
      <c r="A26" s="79"/>
      <c r="B26" s="79"/>
      <c r="C26" s="79"/>
      <c r="D26" s="80"/>
      <c r="E26" s="80"/>
      <c r="F26" s="80"/>
      <c r="G26" s="80"/>
      <c r="H26" s="80"/>
      <c r="I26" s="80"/>
      <c r="J26" s="80"/>
      <c r="K26" s="80"/>
      <c r="L26" s="80"/>
      <c r="M26" s="80"/>
      <c r="N26" s="81"/>
      <c r="O26" s="81"/>
    </row>
    <row r="27" spans="1:15" ht="21">
      <c r="A27" s="675" t="s">
        <v>323</v>
      </c>
      <c r="B27" s="675"/>
      <c r="C27" s="675"/>
      <c r="D27" s="675"/>
      <c r="E27" s="675"/>
      <c r="F27" s="675"/>
      <c r="G27" s="675"/>
      <c r="H27" s="675"/>
      <c r="I27" s="675"/>
      <c r="J27" s="675"/>
      <c r="K27" s="675"/>
      <c r="L27" s="675"/>
      <c r="M27" s="675"/>
      <c r="N27" s="675"/>
      <c r="O27" s="675"/>
    </row>
    <row r="28" spans="1:15" ht="11.25" customHeight="1">
      <c r="A28" s="82"/>
      <c r="B28" s="82"/>
      <c r="C28" s="82"/>
      <c r="D28" s="82"/>
      <c r="E28" s="82"/>
      <c r="F28" s="82"/>
      <c r="G28" s="82"/>
      <c r="H28" s="82"/>
      <c r="I28" s="82"/>
      <c r="J28" s="72"/>
      <c r="K28" s="72"/>
      <c r="L28" s="72"/>
      <c r="M28" s="72"/>
      <c r="N28" s="72"/>
      <c r="O28" s="72"/>
    </row>
    <row r="29" spans="1:15" ht="22.8">
      <c r="A29" s="642" t="s">
        <v>342</v>
      </c>
      <c r="B29" s="642"/>
      <c r="C29" s="642"/>
      <c r="D29" s="642"/>
      <c r="E29" s="642"/>
      <c r="F29" s="642"/>
      <c r="G29" s="642"/>
      <c r="H29" s="642"/>
      <c r="I29" s="642"/>
      <c r="J29" s="642"/>
    </row>
    <row r="30" spans="1:15">
      <c r="A30" s="29"/>
    </row>
    <row r="31" spans="1:15" ht="52.5" customHeight="1">
      <c r="A31" s="621" t="s">
        <v>406</v>
      </c>
      <c r="B31" s="622"/>
      <c r="C31" s="623"/>
      <c r="D31" s="545" t="s">
        <v>465</v>
      </c>
      <c r="E31" s="545"/>
      <c r="F31" s="545"/>
      <c r="G31" s="545" t="s">
        <v>466</v>
      </c>
      <c r="H31" s="545"/>
      <c r="I31" s="545"/>
      <c r="J31" s="545" t="s">
        <v>160</v>
      </c>
      <c r="K31" s="545"/>
      <c r="L31" s="545"/>
      <c r="M31" s="630" t="s">
        <v>161</v>
      </c>
      <c r="N31" s="631"/>
      <c r="O31" s="632"/>
    </row>
    <row r="32" spans="1:15" ht="155.25" customHeight="1">
      <c r="A32" s="624"/>
      <c r="B32" s="625"/>
      <c r="C32" s="626"/>
      <c r="D32" s="253" t="s">
        <v>324</v>
      </c>
      <c r="E32" s="253" t="s">
        <v>175</v>
      </c>
      <c r="F32" s="253" t="s">
        <v>325</v>
      </c>
      <c r="G32" s="253" t="s">
        <v>324</v>
      </c>
      <c r="H32" s="253" t="s">
        <v>175</v>
      </c>
      <c r="I32" s="253" t="s">
        <v>325</v>
      </c>
      <c r="J32" s="253" t="s">
        <v>324</v>
      </c>
      <c r="K32" s="253" t="s">
        <v>175</v>
      </c>
      <c r="L32" s="253" t="s">
        <v>325</v>
      </c>
      <c r="M32" s="31" t="s">
        <v>142</v>
      </c>
      <c r="N32" s="31" t="s">
        <v>143</v>
      </c>
      <c r="O32" s="31" t="s">
        <v>193</v>
      </c>
    </row>
    <row r="33" spans="1:15" ht="25.5" customHeight="1">
      <c r="A33" s="630">
        <v>1</v>
      </c>
      <c r="B33" s="631"/>
      <c r="C33" s="632"/>
      <c r="D33" s="253">
        <v>2</v>
      </c>
      <c r="E33" s="253">
        <v>3</v>
      </c>
      <c r="F33" s="253">
        <v>4</v>
      </c>
      <c r="G33" s="253">
        <v>5</v>
      </c>
      <c r="H33" s="245">
        <v>6</v>
      </c>
      <c r="I33" s="245">
        <v>7</v>
      </c>
      <c r="J33" s="245">
        <v>8</v>
      </c>
      <c r="K33" s="245">
        <v>9</v>
      </c>
      <c r="L33" s="245">
        <v>10</v>
      </c>
      <c r="M33" s="245">
        <v>11</v>
      </c>
      <c r="N33" s="245">
        <v>12</v>
      </c>
      <c r="O33" s="245">
        <v>13</v>
      </c>
    </row>
    <row r="34" spans="1:15" ht="34.5" customHeight="1">
      <c r="A34" s="611" t="s">
        <v>718</v>
      </c>
      <c r="B34" s="612"/>
      <c r="C34" s="613"/>
      <c r="D34" s="143">
        <v>123486</v>
      </c>
      <c r="E34" s="143"/>
      <c r="F34" s="143"/>
      <c r="G34" s="143">
        <v>125936.2</v>
      </c>
      <c r="H34" s="426"/>
      <c r="I34" s="426"/>
      <c r="J34" s="426">
        <f>G34-D34</f>
        <v>2450.1999999999971</v>
      </c>
      <c r="K34" s="245"/>
      <c r="L34" s="245"/>
      <c r="M34" s="410">
        <f>G34/D34*100</f>
        <v>101.98419254004503</v>
      </c>
      <c r="N34" s="245"/>
      <c r="O34" s="245"/>
    </row>
    <row r="35" spans="1:15" ht="34.5" customHeight="1">
      <c r="A35" s="611" t="s">
        <v>719</v>
      </c>
      <c r="B35" s="612"/>
      <c r="C35" s="613"/>
      <c r="D35" s="143">
        <v>11000</v>
      </c>
      <c r="E35" s="143"/>
      <c r="F35" s="143"/>
      <c r="G35" s="143">
        <v>690.1</v>
      </c>
      <c r="H35" s="426"/>
      <c r="I35" s="426"/>
      <c r="J35" s="426">
        <f>G35-D35</f>
        <v>-10309.9</v>
      </c>
      <c r="K35" s="245"/>
      <c r="L35" s="245"/>
      <c r="M35" s="410">
        <f>G35/D35*100</f>
        <v>6.2736363636363635</v>
      </c>
      <c r="N35" s="245"/>
      <c r="O35" s="245"/>
    </row>
    <row r="36" spans="1:15" ht="33" customHeight="1">
      <c r="A36" s="611" t="s">
        <v>720</v>
      </c>
      <c r="B36" s="612"/>
      <c r="C36" s="613"/>
      <c r="D36" s="427">
        <v>150</v>
      </c>
      <c r="E36" s="427"/>
      <c r="F36" s="427"/>
      <c r="G36" s="427">
        <v>141.5</v>
      </c>
      <c r="H36" s="427"/>
      <c r="I36" s="427"/>
      <c r="J36" s="427">
        <f t="shared" ref="J36:J37" si="4">G36-D36</f>
        <v>-8.5</v>
      </c>
      <c r="K36" s="251">
        <f t="shared" ref="K36:K37" si="5">H36-E36</f>
        <v>0</v>
      </c>
      <c r="L36" s="84">
        <f t="shared" ref="L36:L37" si="6">I36-F36</f>
        <v>0</v>
      </c>
      <c r="M36" s="85">
        <f>(G36/D36)*100</f>
        <v>94.333333333333343</v>
      </c>
      <c r="N36" s="251"/>
      <c r="O36" s="84"/>
    </row>
    <row r="37" spans="1:15" ht="33" customHeight="1">
      <c r="A37" s="611" t="s">
        <v>721</v>
      </c>
      <c r="B37" s="612"/>
      <c r="C37" s="613"/>
      <c r="D37" s="427">
        <v>1100</v>
      </c>
      <c r="E37" s="427"/>
      <c r="F37" s="427"/>
      <c r="G37" s="427">
        <v>1141.7</v>
      </c>
      <c r="H37" s="427"/>
      <c r="I37" s="427"/>
      <c r="J37" s="427">
        <f t="shared" si="4"/>
        <v>41.700000000000045</v>
      </c>
      <c r="K37" s="251">
        <f t="shared" si="5"/>
        <v>0</v>
      </c>
      <c r="L37" s="84">
        <f t="shared" si="6"/>
        <v>0</v>
      </c>
      <c r="M37" s="85">
        <f t="shared" ref="M37" si="7">(G37/D37)*100</f>
        <v>103.79090909090908</v>
      </c>
      <c r="N37" s="251"/>
      <c r="O37" s="84"/>
    </row>
    <row r="38" spans="1:15" ht="33" customHeight="1">
      <c r="A38" s="611" t="s">
        <v>722</v>
      </c>
      <c r="B38" s="612"/>
      <c r="C38" s="613"/>
      <c r="D38" s="427">
        <v>300</v>
      </c>
      <c r="E38" s="427"/>
      <c r="F38" s="427"/>
      <c r="G38" s="427">
        <v>20.9</v>
      </c>
      <c r="H38" s="427"/>
      <c r="I38" s="427"/>
      <c r="J38" s="427">
        <f t="shared" ref="J38:L39" si="8">G38-D38</f>
        <v>-279.10000000000002</v>
      </c>
      <c r="K38" s="251">
        <f t="shared" si="8"/>
        <v>0</v>
      </c>
      <c r="L38" s="84">
        <f t="shared" si="8"/>
        <v>0</v>
      </c>
      <c r="M38" s="85">
        <f t="shared" ref="M38:M39" si="9">(G38/D38)*100</f>
        <v>6.9666666666666668</v>
      </c>
      <c r="N38" s="251"/>
      <c r="O38" s="84"/>
    </row>
    <row r="39" spans="1:15" ht="33" customHeight="1">
      <c r="A39" s="611" t="s">
        <v>723</v>
      </c>
      <c r="B39" s="612"/>
      <c r="C39" s="613"/>
      <c r="D39" s="427">
        <v>450</v>
      </c>
      <c r="E39" s="427"/>
      <c r="F39" s="427"/>
      <c r="G39" s="427">
        <v>410.6</v>
      </c>
      <c r="H39" s="427"/>
      <c r="I39" s="427"/>
      <c r="J39" s="427">
        <f t="shared" si="8"/>
        <v>-39.399999999999977</v>
      </c>
      <c r="K39" s="251">
        <f t="shared" si="8"/>
        <v>0</v>
      </c>
      <c r="L39" s="84">
        <f t="shared" si="8"/>
        <v>0</v>
      </c>
      <c r="M39" s="85">
        <f t="shared" si="9"/>
        <v>91.244444444444454</v>
      </c>
      <c r="N39" s="251"/>
      <c r="O39" s="84"/>
    </row>
    <row r="40" spans="1:15" ht="33" customHeight="1">
      <c r="A40" s="627" t="s">
        <v>50</v>
      </c>
      <c r="B40" s="628"/>
      <c r="C40" s="629"/>
      <c r="D40" s="409">
        <f>SUM(D34:D39)</f>
        <v>136486</v>
      </c>
      <c r="E40" s="409"/>
      <c r="F40" s="409"/>
      <c r="G40" s="409">
        <f>SUM(G34:G39)</f>
        <v>128341</v>
      </c>
      <c r="H40" s="409"/>
      <c r="I40" s="409"/>
      <c r="J40" s="409">
        <f>G40-D40</f>
        <v>-8145</v>
      </c>
      <c r="K40" s="250"/>
      <c r="L40" s="86"/>
      <c r="M40" s="411">
        <f>G40/D40*100</f>
        <v>94.032354966809777</v>
      </c>
      <c r="N40" s="250"/>
      <c r="O40" s="86"/>
    </row>
    <row r="41" spans="1:15" ht="35.25" customHeight="1">
      <c r="A41" s="32"/>
      <c r="B41" s="33"/>
      <c r="C41" s="33"/>
      <c r="D41" s="33"/>
      <c r="E41" s="33"/>
      <c r="F41" s="34"/>
      <c r="G41" s="34"/>
      <c r="H41" s="34"/>
      <c r="I41" s="35"/>
      <c r="J41" s="35"/>
      <c r="K41" s="35"/>
      <c r="L41" s="35"/>
      <c r="M41" s="35"/>
      <c r="N41" s="35"/>
      <c r="O41" s="36"/>
    </row>
    <row r="42" spans="1:15" ht="22.8">
      <c r="A42" s="642" t="s">
        <v>343</v>
      </c>
      <c r="B42" s="642"/>
      <c r="C42" s="642"/>
      <c r="D42" s="642"/>
      <c r="E42" s="642"/>
      <c r="F42" s="642"/>
      <c r="G42" s="642"/>
      <c r="H42" s="642"/>
      <c r="I42" s="642"/>
      <c r="J42" s="642"/>
      <c r="K42" s="642"/>
      <c r="L42" s="642"/>
      <c r="M42" s="642"/>
      <c r="N42" s="642"/>
      <c r="O42" s="642"/>
    </row>
    <row r="43" spans="1:15">
      <c r="A43" s="29"/>
      <c r="O43" s="37" t="s">
        <v>382</v>
      </c>
    </row>
    <row r="44" spans="1:15" ht="56.25" customHeight="1">
      <c r="A44" s="252" t="s">
        <v>93</v>
      </c>
      <c r="B44" s="503" t="s">
        <v>63</v>
      </c>
      <c r="C44" s="503"/>
      <c r="D44" s="503" t="s">
        <v>58</v>
      </c>
      <c r="E44" s="503"/>
      <c r="F44" s="503" t="s">
        <v>59</v>
      </c>
      <c r="G44" s="503"/>
      <c r="H44" s="503" t="s">
        <v>73</v>
      </c>
      <c r="I44" s="503"/>
      <c r="J44" s="503"/>
      <c r="K44" s="651" t="s">
        <v>732</v>
      </c>
      <c r="L44" s="652"/>
      <c r="M44" s="651" t="s">
        <v>30</v>
      </c>
      <c r="N44" s="660"/>
      <c r="O44" s="652"/>
    </row>
    <row r="45" spans="1:15" ht="24.75" customHeight="1">
      <c r="A45" s="255">
        <v>1</v>
      </c>
      <c r="B45" s="519">
        <v>2</v>
      </c>
      <c r="C45" s="519"/>
      <c r="D45" s="519">
        <v>3</v>
      </c>
      <c r="E45" s="519"/>
      <c r="F45" s="519">
        <v>4</v>
      </c>
      <c r="G45" s="519"/>
      <c r="H45" s="519">
        <v>5</v>
      </c>
      <c r="I45" s="519"/>
      <c r="J45" s="519"/>
      <c r="K45" s="519">
        <v>6</v>
      </c>
      <c r="L45" s="519"/>
      <c r="M45" s="653">
        <v>7</v>
      </c>
      <c r="N45" s="661"/>
      <c r="O45" s="654"/>
    </row>
    <row r="46" spans="1:15" ht="37.200000000000003" customHeight="1">
      <c r="A46" s="254" t="s">
        <v>724</v>
      </c>
      <c r="B46" s="598" t="s">
        <v>725</v>
      </c>
      <c r="C46" s="599"/>
      <c r="D46" s="600">
        <v>9058.2000000000007</v>
      </c>
      <c r="E46" s="608"/>
      <c r="F46" s="602" t="s">
        <v>728</v>
      </c>
      <c r="G46" s="603"/>
      <c r="H46" s="604" t="s">
        <v>733</v>
      </c>
      <c r="I46" s="609"/>
      <c r="J46" s="610"/>
      <c r="K46" s="594">
        <v>5803.7</v>
      </c>
      <c r="L46" s="595"/>
      <c r="M46" s="598" t="s">
        <v>729</v>
      </c>
      <c r="N46" s="607"/>
      <c r="O46" s="599"/>
    </row>
    <row r="47" spans="1:15" ht="37.200000000000003" customHeight="1">
      <c r="A47" s="254" t="s">
        <v>724</v>
      </c>
      <c r="B47" s="598" t="s">
        <v>725</v>
      </c>
      <c r="C47" s="599"/>
      <c r="D47" s="600">
        <v>414.4</v>
      </c>
      <c r="E47" s="608"/>
      <c r="F47" s="602" t="s">
        <v>728</v>
      </c>
      <c r="G47" s="603"/>
      <c r="H47" s="604" t="s">
        <v>734</v>
      </c>
      <c r="I47" s="609"/>
      <c r="J47" s="610"/>
      <c r="K47" s="594">
        <v>103.6</v>
      </c>
      <c r="L47" s="595"/>
      <c r="M47" s="598" t="s">
        <v>729</v>
      </c>
      <c r="N47" s="607"/>
      <c r="O47" s="599"/>
    </row>
    <row r="48" spans="1:15" ht="37.200000000000003" customHeight="1">
      <c r="A48" s="254" t="s">
        <v>724</v>
      </c>
      <c r="B48" s="598" t="s">
        <v>725</v>
      </c>
      <c r="C48" s="599"/>
      <c r="D48" s="600">
        <v>282</v>
      </c>
      <c r="E48" s="601"/>
      <c r="F48" s="602" t="s">
        <v>728</v>
      </c>
      <c r="G48" s="603"/>
      <c r="H48" s="614" t="s">
        <v>735</v>
      </c>
      <c r="I48" s="605"/>
      <c r="J48" s="606"/>
      <c r="K48" s="594">
        <v>100.6</v>
      </c>
      <c r="L48" s="595"/>
      <c r="M48" s="598" t="s">
        <v>729</v>
      </c>
      <c r="N48" s="607"/>
      <c r="O48" s="599"/>
    </row>
    <row r="49" spans="1:15" ht="37.200000000000003" customHeight="1">
      <c r="A49" s="254" t="s">
        <v>724</v>
      </c>
      <c r="B49" s="598" t="s">
        <v>725</v>
      </c>
      <c r="C49" s="599"/>
      <c r="D49" s="600">
        <v>994.3</v>
      </c>
      <c r="E49" s="601"/>
      <c r="F49" s="602" t="s">
        <v>728</v>
      </c>
      <c r="G49" s="603"/>
      <c r="H49" s="604" t="s">
        <v>736</v>
      </c>
      <c r="I49" s="605"/>
      <c r="J49" s="606"/>
      <c r="K49" s="594">
        <v>668.7</v>
      </c>
      <c r="L49" s="595"/>
      <c r="M49" s="598" t="s">
        <v>729</v>
      </c>
      <c r="N49" s="607"/>
      <c r="O49" s="599"/>
    </row>
    <row r="50" spans="1:15" ht="37.200000000000003" customHeight="1">
      <c r="A50" s="254" t="s">
        <v>724</v>
      </c>
      <c r="B50" s="598" t="s">
        <v>725</v>
      </c>
      <c r="C50" s="599"/>
      <c r="D50" s="600">
        <v>5200</v>
      </c>
      <c r="E50" s="601"/>
      <c r="F50" s="602" t="s">
        <v>728</v>
      </c>
      <c r="G50" s="603"/>
      <c r="H50" s="604" t="s">
        <v>737</v>
      </c>
      <c r="I50" s="605"/>
      <c r="J50" s="606"/>
      <c r="K50" s="594">
        <v>0</v>
      </c>
      <c r="L50" s="595"/>
      <c r="M50" s="598" t="s">
        <v>729</v>
      </c>
      <c r="N50" s="607"/>
      <c r="O50" s="599"/>
    </row>
    <row r="51" spans="1:15" ht="37.200000000000003" customHeight="1">
      <c r="A51" s="254" t="s">
        <v>726</v>
      </c>
      <c r="B51" s="598" t="s">
        <v>727</v>
      </c>
      <c r="C51" s="606"/>
      <c r="D51" s="600">
        <v>3999</v>
      </c>
      <c r="E51" s="601"/>
      <c r="F51" s="602">
        <v>5</v>
      </c>
      <c r="G51" s="606"/>
      <c r="H51" s="604" t="s">
        <v>738</v>
      </c>
      <c r="I51" s="605"/>
      <c r="J51" s="606"/>
      <c r="K51" s="594">
        <v>0</v>
      </c>
      <c r="L51" s="595"/>
      <c r="M51" s="598" t="s">
        <v>730</v>
      </c>
      <c r="N51" s="605"/>
      <c r="O51" s="606"/>
    </row>
    <row r="52" spans="1:15" ht="37.200000000000003" customHeight="1">
      <c r="A52" s="254" t="s">
        <v>726</v>
      </c>
      <c r="B52" s="598" t="s">
        <v>727</v>
      </c>
      <c r="C52" s="606"/>
      <c r="D52" s="600">
        <v>7500</v>
      </c>
      <c r="E52" s="601"/>
      <c r="F52" s="602">
        <v>5</v>
      </c>
      <c r="G52" s="606"/>
      <c r="H52" s="604" t="s">
        <v>739</v>
      </c>
      <c r="I52" s="605"/>
      <c r="J52" s="606"/>
      <c r="K52" s="594">
        <v>0</v>
      </c>
      <c r="L52" s="595"/>
      <c r="M52" s="598" t="s">
        <v>731</v>
      </c>
      <c r="N52" s="605"/>
      <c r="O52" s="606"/>
    </row>
    <row r="53" spans="1:15" ht="37.200000000000003" customHeight="1">
      <c r="A53" s="254" t="s">
        <v>726</v>
      </c>
      <c r="B53" s="598" t="s">
        <v>727</v>
      </c>
      <c r="C53" s="606"/>
      <c r="D53" s="600">
        <v>2500</v>
      </c>
      <c r="E53" s="608"/>
      <c r="F53" s="602">
        <v>5</v>
      </c>
      <c r="G53" s="606"/>
      <c r="H53" s="604" t="s">
        <v>878</v>
      </c>
      <c r="I53" s="609"/>
      <c r="J53" s="610"/>
      <c r="K53" s="594">
        <v>0</v>
      </c>
      <c r="L53" s="595"/>
      <c r="M53" s="598" t="s">
        <v>731</v>
      </c>
      <c r="N53" s="605"/>
      <c r="O53" s="606"/>
    </row>
    <row r="54" spans="1:15" ht="37.200000000000003" customHeight="1">
      <c r="A54" s="254" t="s">
        <v>726</v>
      </c>
      <c r="B54" s="598" t="s">
        <v>727</v>
      </c>
      <c r="C54" s="606"/>
      <c r="D54" s="600">
        <v>3500</v>
      </c>
      <c r="E54" s="608"/>
      <c r="F54" s="602">
        <v>5</v>
      </c>
      <c r="G54" s="606"/>
      <c r="H54" s="604" t="s">
        <v>879</v>
      </c>
      <c r="I54" s="609"/>
      <c r="J54" s="610"/>
      <c r="K54" s="594">
        <v>500</v>
      </c>
      <c r="L54" s="595"/>
      <c r="M54" s="598" t="s">
        <v>731</v>
      </c>
      <c r="N54" s="605"/>
      <c r="O54" s="606"/>
    </row>
    <row r="55" spans="1:15" ht="30" customHeight="1">
      <c r="A55" s="87" t="s">
        <v>50</v>
      </c>
      <c r="B55" s="663" t="s">
        <v>31</v>
      </c>
      <c r="C55" s="663"/>
      <c r="D55" s="663" t="s">
        <v>31</v>
      </c>
      <c r="E55" s="663"/>
      <c r="F55" s="663" t="s">
        <v>31</v>
      </c>
      <c r="G55" s="663"/>
      <c r="H55" s="650"/>
      <c r="I55" s="650"/>
      <c r="J55" s="650"/>
      <c r="K55" s="646">
        <f>SUM(K46:L54)</f>
        <v>7176.6</v>
      </c>
      <c r="L55" s="647"/>
      <c r="M55" s="662"/>
      <c r="N55" s="662"/>
      <c r="O55" s="662"/>
    </row>
    <row r="56" spans="1:15">
      <c r="A56" s="34"/>
      <c r="B56" s="238"/>
      <c r="C56" s="238"/>
      <c r="D56" s="238"/>
      <c r="E56" s="238"/>
      <c r="F56" s="238" t="s">
        <v>375</v>
      </c>
      <c r="G56" s="238"/>
      <c r="H56" s="238"/>
      <c r="I56" s="238"/>
      <c r="J56" s="238"/>
      <c r="K56" s="107"/>
      <c r="L56" s="107"/>
      <c r="M56" s="107"/>
      <c r="N56" s="107"/>
      <c r="O56" s="107"/>
    </row>
    <row r="57" spans="1:15" ht="22.8">
      <c r="A57" s="642" t="s">
        <v>351</v>
      </c>
      <c r="B57" s="642"/>
      <c r="C57" s="642"/>
      <c r="D57" s="642"/>
      <c r="E57" s="642"/>
      <c r="F57" s="642"/>
      <c r="G57" s="642"/>
      <c r="H57" s="642"/>
      <c r="I57" s="642"/>
      <c r="J57" s="642"/>
      <c r="K57" s="642"/>
      <c r="L57" s="642"/>
      <c r="M57" s="642"/>
      <c r="N57" s="642"/>
      <c r="O57" s="642"/>
    </row>
    <row r="58" spans="1:15" ht="20.25" customHeight="1">
      <c r="A58" s="35"/>
      <c r="B58" s="38"/>
      <c r="C58" s="35"/>
      <c r="D58" s="35"/>
      <c r="E58" s="35"/>
      <c r="F58" s="35"/>
      <c r="G58" s="35"/>
      <c r="H58" s="35"/>
      <c r="I58" s="36"/>
      <c r="O58" s="37" t="s">
        <v>382</v>
      </c>
    </row>
    <row r="59" spans="1:15" ht="42.75" customHeight="1">
      <c r="A59" s="503" t="s">
        <v>57</v>
      </c>
      <c r="B59" s="503"/>
      <c r="C59" s="503"/>
      <c r="D59" s="503" t="s">
        <v>740</v>
      </c>
      <c r="E59" s="503"/>
      <c r="F59" s="503" t="s">
        <v>741</v>
      </c>
      <c r="G59" s="503"/>
      <c r="H59" s="503"/>
      <c r="I59" s="503"/>
      <c r="J59" s="503" t="s">
        <v>742</v>
      </c>
      <c r="K59" s="503"/>
      <c r="L59" s="503"/>
      <c r="M59" s="503"/>
      <c r="N59" s="503" t="s">
        <v>732</v>
      </c>
      <c r="O59" s="503"/>
    </row>
    <row r="60" spans="1:15" ht="42.75" customHeight="1">
      <c r="A60" s="503"/>
      <c r="B60" s="503"/>
      <c r="C60" s="503"/>
      <c r="D60" s="503"/>
      <c r="E60" s="503"/>
      <c r="F60" s="519" t="s">
        <v>144</v>
      </c>
      <c r="G60" s="519"/>
      <c r="H60" s="503" t="s">
        <v>145</v>
      </c>
      <c r="I60" s="503"/>
      <c r="J60" s="519" t="s">
        <v>144</v>
      </c>
      <c r="K60" s="519"/>
      <c r="L60" s="503" t="s">
        <v>145</v>
      </c>
      <c r="M60" s="503"/>
      <c r="N60" s="503"/>
      <c r="O60" s="503"/>
    </row>
    <row r="61" spans="1:15" ht="27" customHeight="1">
      <c r="A61" s="503">
        <v>1</v>
      </c>
      <c r="B61" s="503"/>
      <c r="C61" s="503"/>
      <c r="D61" s="651">
        <v>2</v>
      </c>
      <c r="E61" s="652"/>
      <c r="F61" s="651">
        <v>3</v>
      </c>
      <c r="G61" s="652"/>
      <c r="H61" s="653">
        <v>4</v>
      </c>
      <c r="I61" s="654"/>
      <c r="J61" s="653">
        <v>5</v>
      </c>
      <c r="K61" s="654"/>
      <c r="L61" s="653">
        <v>6</v>
      </c>
      <c r="M61" s="654"/>
      <c r="N61" s="653">
        <v>7</v>
      </c>
      <c r="O61" s="654"/>
    </row>
    <row r="62" spans="1:15" ht="30.75" customHeight="1">
      <c r="A62" s="655" t="s">
        <v>172</v>
      </c>
      <c r="B62" s="655"/>
      <c r="C62" s="655"/>
      <c r="D62" s="594">
        <f>D64</f>
        <v>2500</v>
      </c>
      <c r="E62" s="595"/>
      <c r="F62" s="594">
        <f t="shared" ref="F62" si="10">F64</f>
        <v>2500</v>
      </c>
      <c r="G62" s="595"/>
      <c r="H62" s="594">
        <f t="shared" ref="H62" si="11">H64</f>
        <v>0</v>
      </c>
      <c r="I62" s="595"/>
      <c r="J62" s="594">
        <f t="shared" ref="J62" si="12">J64</f>
        <v>2500</v>
      </c>
      <c r="K62" s="595"/>
      <c r="L62" s="594">
        <f t="shared" ref="L62" si="13">L64</f>
        <v>2500</v>
      </c>
      <c r="M62" s="595"/>
      <c r="N62" s="594">
        <f>D62+H62-L62</f>
        <v>0</v>
      </c>
      <c r="O62" s="595"/>
    </row>
    <row r="63" spans="1:15" ht="27.75" customHeight="1">
      <c r="A63" s="655" t="s">
        <v>78</v>
      </c>
      <c r="B63" s="655"/>
      <c r="C63" s="655"/>
      <c r="D63" s="594"/>
      <c r="E63" s="595"/>
      <c r="F63" s="594"/>
      <c r="G63" s="595"/>
      <c r="H63" s="594"/>
      <c r="I63" s="595"/>
      <c r="J63" s="594"/>
      <c r="K63" s="595"/>
      <c r="L63" s="594"/>
      <c r="M63" s="595"/>
      <c r="N63" s="594"/>
      <c r="O63" s="595"/>
    </row>
    <row r="64" spans="1:15" ht="30" customHeight="1">
      <c r="A64" s="611" t="s">
        <v>727</v>
      </c>
      <c r="B64" s="612"/>
      <c r="C64" s="613"/>
      <c r="D64" s="594">
        <v>2500</v>
      </c>
      <c r="E64" s="595"/>
      <c r="F64" s="594">
        <v>2500</v>
      </c>
      <c r="G64" s="595"/>
      <c r="H64" s="594"/>
      <c r="I64" s="595"/>
      <c r="J64" s="594">
        <v>2500</v>
      </c>
      <c r="K64" s="595"/>
      <c r="L64" s="594">
        <v>2500</v>
      </c>
      <c r="M64" s="595"/>
      <c r="N64" s="594">
        <f>D64+H64-L64</f>
        <v>0</v>
      </c>
      <c r="O64" s="595"/>
    </row>
    <row r="65" spans="1:15" ht="30" customHeight="1">
      <c r="A65" s="655" t="s">
        <v>173</v>
      </c>
      <c r="B65" s="655"/>
      <c r="C65" s="655"/>
      <c r="D65" s="594">
        <f>D67</f>
        <v>0</v>
      </c>
      <c r="E65" s="595"/>
      <c r="F65" s="594">
        <f t="shared" ref="F65" si="14">F67</f>
        <v>0</v>
      </c>
      <c r="G65" s="595"/>
      <c r="H65" s="594">
        <f>H67+H68</f>
        <v>500</v>
      </c>
      <c r="I65" s="595"/>
      <c r="J65" s="594">
        <f t="shared" ref="J65" si="15">J67</f>
        <v>0</v>
      </c>
      <c r="K65" s="595"/>
      <c r="L65" s="594">
        <f>L67+L68</f>
        <v>0</v>
      </c>
      <c r="M65" s="595"/>
      <c r="N65" s="594">
        <f>D65+H65-L65</f>
        <v>500</v>
      </c>
      <c r="O65" s="595"/>
    </row>
    <row r="66" spans="1:15" ht="30" hidden="1" customHeight="1">
      <c r="A66" s="659" t="s">
        <v>743</v>
      </c>
      <c r="B66" s="659"/>
      <c r="C66" s="659"/>
      <c r="D66" s="596"/>
      <c r="E66" s="597"/>
      <c r="F66" s="596"/>
      <c r="G66" s="597"/>
      <c r="H66" s="596"/>
      <c r="I66" s="597"/>
      <c r="J66" s="596"/>
      <c r="K66" s="597"/>
      <c r="L66" s="596"/>
      <c r="M66" s="597"/>
      <c r="N66" s="596"/>
      <c r="O66" s="597"/>
    </row>
    <row r="67" spans="1:15" ht="30" hidden="1" customHeight="1">
      <c r="A67" s="656" t="s">
        <v>727</v>
      </c>
      <c r="B67" s="657"/>
      <c r="C67" s="658"/>
      <c r="D67" s="596"/>
      <c r="E67" s="597"/>
      <c r="F67" s="596"/>
      <c r="G67" s="597"/>
      <c r="H67" s="596"/>
      <c r="I67" s="597"/>
      <c r="J67" s="596"/>
      <c r="K67" s="597"/>
      <c r="L67" s="596"/>
      <c r="M67" s="597"/>
      <c r="N67" s="596"/>
      <c r="O67" s="597"/>
    </row>
    <row r="68" spans="1:15" ht="30" customHeight="1">
      <c r="A68" s="611" t="s">
        <v>727</v>
      </c>
      <c r="B68" s="612"/>
      <c r="C68" s="613"/>
      <c r="D68" s="594"/>
      <c r="E68" s="595"/>
      <c r="F68" s="428"/>
      <c r="G68" s="429"/>
      <c r="H68" s="594">
        <v>500</v>
      </c>
      <c r="I68" s="595"/>
      <c r="J68" s="428"/>
      <c r="K68" s="429"/>
      <c r="L68" s="594">
        <v>0</v>
      </c>
      <c r="M68" s="595"/>
      <c r="N68" s="594">
        <f>D68+H68-L68</f>
        <v>500</v>
      </c>
      <c r="O68" s="595"/>
    </row>
    <row r="69" spans="1:15" ht="30" customHeight="1">
      <c r="A69" s="655" t="s">
        <v>174</v>
      </c>
      <c r="B69" s="655"/>
      <c r="C69" s="655"/>
      <c r="D69" s="594">
        <f>SUM(D71:E75)</f>
        <v>8874.9</v>
      </c>
      <c r="E69" s="595"/>
      <c r="F69" s="594"/>
      <c r="G69" s="595"/>
      <c r="H69" s="594"/>
      <c r="I69" s="595"/>
      <c r="J69" s="594">
        <v>2198.1999999999998</v>
      </c>
      <c r="K69" s="595"/>
      <c r="L69" s="594">
        <f>SUM(L71:M75)</f>
        <v>2198.2999999999997</v>
      </c>
      <c r="M69" s="595"/>
      <c r="N69" s="594">
        <f>D69+H69-L69</f>
        <v>6676.6</v>
      </c>
      <c r="O69" s="595"/>
    </row>
    <row r="70" spans="1:15" ht="30" customHeight="1">
      <c r="A70" s="655" t="s">
        <v>78</v>
      </c>
      <c r="B70" s="655"/>
      <c r="C70" s="655"/>
      <c r="D70" s="594"/>
      <c r="E70" s="595"/>
      <c r="F70" s="594"/>
      <c r="G70" s="595"/>
      <c r="H70" s="594"/>
      <c r="I70" s="595"/>
      <c r="J70" s="594"/>
      <c r="K70" s="595"/>
      <c r="L70" s="594"/>
      <c r="M70" s="595"/>
      <c r="N70" s="594"/>
      <c r="O70" s="595"/>
    </row>
    <row r="71" spans="1:15" ht="30" customHeight="1">
      <c r="A71" s="611" t="s">
        <v>725</v>
      </c>
      <c r="B71" s="612"/>
      <c r="C71" s="613"/>
      <c r="D71" s="594">
        <v>7487.3</v>
      </c>
      <c r="E71" s="595"/>
      <c r="F71" s="594"/>
      <c r="G71" s="595"/>
      <c r="H71" s="594"/>
      <c r="I71" s="595"/>
      <c r="J71" s="594">
        <v>1683.6</v>
      </c>
      <c r="K71" s="595"/>
      <c r="L71" s="594">
        <v>1683.6</v>
      </c>
      <c r="M71" s="595"/>
      <c r="N71" s="594">
        <f>D71+H71-L71</f>
        <v>5803.7000000000007</v>
      </c>
      <c r="O71" s="595"/>
    </row>
    <row r="72" spans="1:15" ht="30" customHeight="1">
      <c r="A72" s="611" t="s">
        <v>725</v>
      </c>
      <c r="B72" s="612"/>
      <c r="C72" s="613"/>
      <c r="D72" s="594">
        <v>241.7</v>
      </c>
      <c r="E72" s="595"/>
      <c r="F72" s="428"/>
      <c r="G72" s="429"/>
      <c r="H72" s="428"/>
      <c r="I72" s="429"/>
      <c r="J72" s="428"/>
      <c r="K72" s="429"/>
      <c r="L72" s="594">
        <v>138.1</v>
      </c>
      <c r="M72" s="595"/>
      <c r="N72" s="594">
        <f t="shared" ref="N72:N75" si="16">D72+H72-L72</f>
        <v>103.6</v>
      </c>
      <c r="O72" s="595"/>
    </row>
    <row r="73" spans="1:15" ht="30" customHeight="1">
      <c r="A73" s="611" t="s">
        <v>725</v>
      </c>
      <c r="B73" s="612"/>
      <c r="C73" s="613"/>
      <c r="D73" s="594">
        <v>194.5</v>
      </c>
      <c r="E73" s="595"/>
      <c r="F73" s="428"/>
      <c r="G73" s="429"/>
      <c r="H73" s="428"/>
      <c r="I73" s="429"/>
      <c r="J73" s="428"/>
      <c r="K73" s="429"/>
      <c r="L73" s="594">
        <v>93.9</v>
      </c>
      <c r="M73" s="595"/>
      <c r="N73" s="594">
        <f t="shared" si="16"/>
        <v>100.6</v>
      </c>
      <c r="O73" s="595"/>
    </row>
    <row r="74" spans="1:15" ht="30" customHeight="1">
      <c r="A74" s="611" t="s">
        <v>725</v>
      </c>
      <c r="B74" s="612"/>
      <c r="C74" s="613"/>
      <c r="D74" s="594">
        <v>851.4</v>
      </c>
      <c r="E74" s="595"/>
      <c r="F74" s="428"/>
      <c r="G74" s="429"/>
      <c r="H74" s="428"/>
      <c r="I74" s="429"/>
      <c r="J74" s="594">
        <v>182.7</v>
      </c>
      <c r="K74" s="595"/>
      <c r="L74" s="594">
        <v>182.7</v>
      </c>
      <c r="M74" s="595"/>
      <c r="N74" s="594">
        <f t="shared" si="16"/>
        <v>668.7</v>
      </c>
      <c r="O74" s="595"/>
    </row>
    <row r="75" spans="1:15" ht="30" customHeight="1">
      <c r="A75" s="611" t="s">
        <v>725</v>
      </c>
      <c r="B75" s="612"/>
      <c r="C75" s="613"/>
      <c r="D75" s="594">
        <v>100</v>
      </c>
      <c r="E75" s="595"/>
      <c r="F75" s="428"/>
      <c r="G75" s="429"/>
      <c r="H75" s="428"/>
      <c r="I75" s="429"/>
      <c r="J75" s="428"/>
      <c r="K75" s="429"/>
      <c r="L75" s="594">
        <v>100</v>
      </c>
      <c r="M75" s="595"/>
      <c r="N75" s="594">
        <f t="shared" si="16"/>
        <v>0</v>
      </c>
      <c r="O75" s="595"/>
    </row>
    <row r="76" spans="1:15" ht="51" customHeight="1">
      <c r="A76" s="529" t="s">
        <v>50</v>
      </c>
      <c r="B76" s="529"/>
      <c r="C76" s="529"/>
      <c r="D76" s="646">
        <f>SUM(D62,D65,D69)</f>
        <v>11374.9</v>
      </c>
      <c r="E76" s="647"/>
      <c r="F76" s="646">
        <f>SUM(F62,F65,F69)</f>
        <v>2500</v>
      </c>
      <c r="G76" s="647"/>
      <c r="H76" s="646">
        <f>SUM(H62,H65,H69)</f>
        <v>500</v>
      </c>
      <c r="I76" s="647"/>
      <c r="J76" s="646">
        <f>SUM(J62,J65,J69)</f>
        <v>4698.2</v>
      </c>
      <c r="K76" s="647"/>
      <c r="L76" s="648">
        <f>SUM(L62,L65,L69)</f>
        <v>4698.2999999999993</v>
      </c>
      <c r="M76" s="649"/>
      <c r="N76" s="646">
        <f>D76+H76-L76</f>
        <v>7176.6</v>
      </c>
      <c r="O76" s="647"/>
    </row>
    <row r="77" spans="1:15">
      <c r="C77" s="39"/>
      <c r="D77" s="39"/>
      <c r="E77" s="39"/>
    </row>
    <row r="78" spans="1:15">
      <c r="C78" s="39"/>
      <c r="D78" s="39"/>
      <c r="E78" s="39"/>
    </row>
    <row r="79" spans="1:15">
      <c r="A79" s="234"/>
      <c r="C79" s="39"/>
      <c r="D79" s="39"/>
      <c r="E79" s="39"/>
    </row>
    <row r="80" spans="1:15">
      <c r="A80" s="37"/>
      <c r="C80" s="39"/>
      <c r="D80" s="39"/>
      <c r="E80" s="39"/>
      <c r="F80" s="37"/>
      <c r="G80" s="37"/>
      <c r="L80" s="508"/>
      <c r="M80" s="674"/>
      <c r="N80" s="674"/>
      <c r="O80" s="674"/>
    </row>
    <row r="81" spans="3:5">
      <c r="C81" s="39"/>
      <c r="D81" s="39"/>
      <c r="E81" s="39"/>
    </row>
    <row r="82" spans="3:5">
      <c r="C82" s="39"/>
      <c r="D82" s="39"/>
      <c r="E82" s="39"/>
    </row>
    <row r="83" spans="3:5">
      <c r="C83" s="39"/>
      <c r="D83" s="39"/>
      <c r="E83" s="39"/>
    </row>
    <row r="84" spans="3:5">
      <c r="C84" s="39"/>
      <c r="D84" s="39"/>
      <c r="E84" s="39"/>
    </row>
    <row r="85" spans="3:5">
      <c r="C85" s="39"/>
      <c r="D85" s="39"/>
      <c r="E85" s="39"/>
    </row>
    <row r="86" spans="3:5">
      <c r="C86" s="39"/>
      <c r="D86" s="39"/>
      <c r="E86" s="39"/>
    </row>
    <row r="87" spans="3:5">
      <c r="C87" s="39"/>
      <c r="D87" s="39"/>
      <c r="E87" s="39"/>
    </row>
    <row r="88" spans="3:5">
      <c r="C88" s="39"/>
      <c r="D88" s="39"/>
      <c r="E88" s="39"/>
    </row>
    <row r="89" spans="3:5">
      <c r="C89" s="39"/>
      <c r="D89" s="39"/>
      <c r="E89" s="39"/>
    </row>
    <row r="90" spans="3:5">
      <c r="C90" s="39"/>
      <c r="D90" s="39"/>
      <c r="E90" s="39"/>
    </row>
  </sheetData>
  <mergeCells count="311">
    <mergeCell ref="L80:O80"/>
    <mergeCell ref="C15:E15"/>
    <mergeCell ref="C16:E16"/>
    <mergeCell ref="C17:E17"/>
    <mergeCell ref="A24:B24"/>
    <mergeCell ref="N15:O15"/>
    <mergeCell ref="N16:O16"/>
    <mergeCell ref="A27:O27"/>
    <mergeCell ref="A9:B9"/>
    <mergeCell ref="A10:B10"/>
    <mergeCell ref="A11:B11"/>
    <mergeCell ref="A12:B12"/>
    <mergeCell ref="A13:B13"/>
    <mergeCell ref="C12:E12"/>
    <mergeCell ref="C13:E13"/>
    <mergeCell ref="C14:E14"/>
    <mergeCell ref="A25:B25"/>
    <mergeCell ref="A17:B17"/>
    <mergeCell ref="A18:B18"/>
    <mergeCell ref="A19:B19"/>
    <mergeCell ref="A20:B20"/>
    <mergeCell ref="A22:B22"/>
    <mergeCell ref="A23:B23"/>
    <mergeCell ref="A21:B21"/>
    <mergeCell ref="A14:B14"/>
    <mergeCell ref="A15:B15"/>
    <mergeCell ref="A16:B16"/>
    <mergeCell ref="F16:H16"/>
    <mergeCell ref="L14:M14"/>
    <mergeCell ref="L15:M15"/>
    <mergeCell ref="F14:H14"/>
    <mergeCell ref="L16:M16"/>
    <mergeCell ref="I16:K16"/>
    <mergeCell ref="F15:H15"/>
    <mergeCell ref="I15:K15"/>
    <mergeCell ref="F13:H13"/>
    <mergeCell ref="I14:K14"/>
    <mergeCell ref="I10:K10"/>
    <mergeCell ref="C8:E8"/>
    <mergeCell ref="C9:E9"/>
    <mergeCell ref="C10:E10"/>
    <mergeCell ref="N13:O13"/>
    <mergeCell ref="L11:M11"/>
    <mergeCell ref="N14:O14"/>
    <mergeCell ref="L13:M13"/>
    <mergeCell ref="N11:O11"/>
    <mergeCell ref="I12:K12"/>
    <mergeCell ref="I13:K13"/>
    <mergeCell ref="L12:M12"/>
    <mergeCell ref="F9:H9"/>
    <mergeCell ref="F10:H10"/>
    <mergeCell ref="F11:H11"/>
    <mergeCell ref="L10:M10"/>
    <mergeCell ref="C11:E11"/>
    <mergeCell ref="A2:O2"/>
    <mergeCell ref="A3:O3"/>
    <mergeCell ref="I11:K11"/>
    <mergeCell ref="F51:G51"/>
    <mergeCell ref="D44:E44"/>
    <mergeCell ref="J31:L31"/>
    <mergeCell ref="M31:O31"/>
    <mergeCell ref="A42:O42"/>
    <mergeCell ref="F44:G44"/>
    <mergeCell ref="H44:J44"/>
    <mergeCell ref="A4:O4"/>
    <mergeCell ref="A6:O6"/>
    <mergeCell ref="A7:O7"/>
    <mergeCell ref="L8:M8"/>
    <mergeCell ref="N8:O8"/>
    <mergeCell ref="F8:H8"/>
    <mergeCell ref="I8:K8"/>
    <mergeCell ref="N9:O9"/>
    <mergeCell ref="N10:O10"/>
    <mergeCell ref="L9:M9"/>
    <mergeCell ref="A8:B8"/>
    <mergeCell ref="N12:O12"/>
    <mergeCell ref="I9:K9"/>
    <mergeCell ref="F12:H12"/>
    <mergeCell ref="M51:O51"/>
    <mergeCell ref="K51:L51"/>
    <mergeCell ref="K45:L45"/>
    <mergeCell ref="B51:C51"/>
    <mergeCell ref="H51:J51"/>
    <mergeCell ref="K44:L44"/>
    <mergeCell ref="M44:O44"/>
    <mergeCell ref="B44:C44"/>
    <mergeCell ref="H61:I61"/>
    <mergeCell ref="K55:L55"/>
    <mergeCell ref="J61:K61"/>
    <mergeCell ref="J59:M59"/>
    <mergeCell ref="J60:K60"/>
    <mergeCell ref="L60:M60"/>
    <mergeCell ref="M45:O45"/>
    <mergeCell ref="N59:O60"/>
    <mergeCell ref="M55:O55"/>
    <mergeCell ref="A57:O57"/>
    <mergeCell ref="B55:C55"/>
    <mergeCell ref="D55:E55"/>
    <mergeCell ref="F55:G55"/>
    <mergeCell ref="D59:E60"/>
    <mergeCell ref="A59:C60"/>
    <mergeCell ref="D52:E52"/>
    <mergeCell ref="A76:C76"/>
    <mergeCell ref="D64:E64"/>
    <mergeCell ref="F64:G64"/>
    <mergeCell ref="A70:C70"/>
    <mergeCell ref="D67:E67"/>
    <mergeCell ref="F67:G67"/>
    <mergeCell ref="A69:C69"/>
    <mergeCell ref="A67:C67"/>
    <mergeCell ref="A71:C71"/>
    <mergeCell ref="A65:C65"/>
    <mergeCell ref="D69:E69"/>
    <mergeCell ref="F69:G69"/>
    <mergeCell ref="A72:C72"/>
    <mergeCell ref="A73:C73"/>
    <mergeCell ref="A74:C74"/>
    <mergeCell ref="A75:C75"/>
    <mergeCell ref="A68:C68"/>
    <mergeCell ref="D70:E70"/>
    <mergeCell ref="F70:G70"/>
    <mergeCell ref="A64:C64"/>
    <mergeCell ref="D66:E66"/>
    <mergeCell ref="A66:C66"/>
    <mergeCell ref="F66:G66"/>
    <mergeCell ref="D65:E65"/>
    <mergeCell ref="A61:C61"/>
    <mergeCell ref="D61:E61"/>
    <mergeCell ref="F61:G61"/>
    <mergeCell ref="D62:E62"/>
    <mergeCell ref="N66:O66"/>
    <mergeCell ref="N62:O62"/>
    <mergeCell ref="J62:K62"/>
    <mergeCell ref="H62:I62"/>
    <mergeCell ref="L61:M61"/>
    <mergeCell ref="N61:O61"/>
    <mergeCell ref="N64:O64"/>
    <mergeCell ref="D63:E63"/>
    <mergeCell ref="F63:G63"/>
    <mergeCell ref="H65:I65"/>
    <mergeCell ref="J65:K65"/>
    <mergeCell ref="H63:I63"/>
    <mergeCell ref="N63:O63"/>
    <mergeCell ref="A63:C63"/>
    <mergeCell ref="F65:G65"/>
    <mergeCell ref="A62:C62"/>
    <mergeCell ref="F59:I59"/>
    <mergeCell ref="N21:O21"/>
    <mergeCell ref="N22:O22"/>
    <mergeCell ref="N76:O76"/>
    <mergeCell ref="D71:E71"/>
    <mergeCell ref="F71:G71"/>
    <mergeCell ref="H71:I71"/>
    <mergeCell ref="J71:K71"/>
    <mergeCell ref="L71:M71"/>
    <mergeCell ref="N71:O71"/>
    <mergeCell ref="D76:E76"/>
    <mergeCell ref="F76:G76"/>
    <mergeCell ref="H76:I76"/>
    <mergeCell ref="J76:K76"/>
    <mergeCell ref="L76:M76"/>
    <mergeCell ref="J74:K74"/>
    <mergeCell ref="L62:M62"/>
    <mergeCell ref="J70:K70"/>
    <mergeCell ref="J63:K63"/>
    <mergeCell ref="L64:M64"/>
    <mergeCell ref="J64:K64"/>
    <mergeCell ref="L66:M66"/>
    <mergeCell ref="J66:K66"/>
    <mergeCell ref="H55:J55"/>
    <mergeCell ref="N17:O17"/>
    <mergeCell ref="N18:O18"/>
    <mergeCell ref="N19:O19"/>
    <mergeCell ref="N20:O20"/>
    <mergeCell ref="L17:M17"/>
    <mergeCell ref="A29:J29"/>
    <mergeCell ref="D31:F31"/>
    <mergeCell ref="F20:H20"/>
    <mergeCell ref="I17:K17"/>
    <mergeCell ref="I18:K18"/>
    <mergeCell ref="I19:K19"/>
    <mergeCell ref="I20:K20"/>
    <mergeCell ref="F17:H17"/>
    <mergeCell ref="F18:H18"/>
    <mergeCell ref="F19:H19"/>
    <mergeCell ref="G31:I31"/>
    <mergeCell ref="C18:E18"/>
    <mergeCell ref="N25:O25"/>
    <mergeCell ref="L25:M25"/>
    <mergeCell ref="I21:K21"/>
    <mergeCell ref="I22:K22"/>
    <mergeCell ref="L21:M21"/>
    <mergeCell ref="L24:M24"/>
    <mergeCell ref="F21:H21"/>
    <mergeCell ref="N23:O23"/>
    <mergeCell ref="F24:H24"/>
    <mergeCell ref="L18:M18"/>
    <mergeCell ref="L19:M19"/>
    <mergeCell ref="L20:M20"/>
    <mergeCell ref="I25:K25"/>
    <mergeCell ref="F25:H25"/>
    <mergeCell ref="F45:G45"/>
    <mergeCell ref="F22:H22"/>
    <mergeCell ref="F23:H23"/>
    <mergeCell ref="N24:O24"/>
    <mergeCell ref="I24:K24"/>
    <mergeCell ref="I23:K23"/>
    <mergeCell ref="L22:M22"/>
    <mergeCell ref="L23:M23"/>
    <mergeCell ref="C19:E19"/>
    <mergeCell ref="C20:E20"/>
    <mergeCell ref="C21:E21"/>
    <mergeCell ref="C22:E22"/>
    <mergeCell ref="D51:E51"/>
    <mergeCell ref="D49:E49"/>
    <mergeCell ref="C23:E23"/>
    <mergeCell ref="C24:E24"/>
    <mergeCell ref="C25:E25"/>
    <mergeCell ref="A31:C32"/>
    <mergeCell ref="A40:C40"/>
    <mergeCell ref="A33:C33"/>
    <mergeCell ref="A38:C38"/>
    <mergeCell ref="A39:C39"/>
    <mergeCell ref="B47:C47"/>
    <mergeCell ref="D47:E47"/>
    <mergeCell ref="B46:C46"/>
    <mergeCell ref="D46:E46"/>
    <mergeCell ref="B48:C48"/>
    <mergeCell ref="D48:E48"/>
    <mergeCell ref="D45:E45"/>
    <mergeCell ref="B45:C45"/>
    <mergeCell ref="A36:C36"/>
    <mergeCell ref="A37:C37"/>
    <mergeCell ref="A35:C35"/>
    <mergeCell ref="A34:C34"/>
    <mergeCell ref="F48:G48"/>
    <mergeCell ref="H48:J48"/>
    <mergeCell ref="F46:G46"/>
    <mergeCell ref="H46:J46"/>
    <mergeCell ref="K48:L48"/>
    <mergeCell ref="M48:O48"/>
    <mergeCell ref="F49:G49"/>
    <mergeCell ref="H49:J49"/>
    <mergeCell ref="K49:L49"/>
    <mergeCell ref="M49:O49"/>
    <mergeCell ref="F47:G47"/>
    <mergeCell ref="H47:J47"/>
    <mergeCell ref="K47:L47"/>
    <mergeCell ref="M47:O47"/>
    <mergeCell ref="H45:J45"/>
    <mergeCell ref="K46:L46"/>
    <mergeCell ref="M46:O46"/>
    <mergeCell ref="B50:C50"/>
    <mergeCell ref="D50:E50"/>
    <mergeCell ref="F50:G50"/>
    <mergeCell ref="H50:J50"/>
    <mergeCell ref="K50:L50"/>
    <mergeCell ref="M50:O50"/>
    <mergeCell ref="B49:C49"/>
    <mergeCell ref="B53:C53"/>
    <mergeCell ref="B54:C54"/>
    <mergeCell ref="D53:E53"/>
    <mergeCell ref="D54:E54"/>
    <mergeCell ref="F53:G53"/>
    <mergeCell ref="F54:G54"/>
    <mergeCell ref="H53:J53"/>
    <mergeCell ref="H54:J54"/>
    <mergeCell ref="K53:L53"/>
    <mergeCell ref="K54:L54"/>
    <mergeCell ref="M53:O53"/>
    <mergeCell ref="M54:O54"/>
    <mergeCell ref="B52:C52"/>
    <mergeCell ref="F52:G52"/>
    <mergeCell ref="K52:L52"/>
    <mergeCell ref="M52:O52"/>
    <mergeCell ref="H52:J52"/>
    <mergeCell ref="D72:E72"/>
    <mergeCell ref="D73:E73"/>
    <mergeCell ref="D74:E74"/>
    <mergeCell ref="D75:E75"/>
    <mergeCell ref="L72:M72"/>
    <mergeCell ref="L73:M73"/>
    <mergeCell ref="L74:M74"/>
    <mergeCell ref="L75:M75"/>
    <mergeCell ref="N72:O72"/>
    <mergeCell ref="N73:O73"/>
    <mergeCell ref="N74:O74"/>
    <mergeCell ref="N75:O75"/>
    <mergeCell ref="H68:I68"/>
    <mergeCell ref="L68:M68"/>
    <mergeCell ref="N68:O68"/>
    <mergeCell ref="D68:E68"/>
    <mergeCell ref="F60:G60"/>
    <mergeCell ref="N70:O70"/>
    <mergeCell ref="L70:M70"/>
    <mergeCell ref="H70:I70"/>
    <mergeCell ref="H69:I69"/>
    <mergeCell ref="J69:K69"/>
    <mergeCell ref="F62:G62"/>
    <mergeCell ref="H60:I60"/>
    <mergeCell ref="H64:I64"/>
    <mergeCell ref="H67:I67"/>
    <mergeCell ref="L65:M65"/>
    <mergeCell ref="H66:I66"/>
    <mergeCell ref="N65:O65"/>
    <mergeCell ref="L63:M63"/>
    <mergeCell ref="N67:O67"/>
    <mergeCell ref="L69:M69"/>
    <mergeCell ref="N69:O69"/>
    <mergeCell ref="J67:K67"/>
    <mergeCell ref="L67:M67"/>
  </mergeCells>
  <phoneticPr fontId="3" type="noConversion"/>
  <pageMargins left="0.59055118110236227" right="0.59055118110236227" top="0.98425196850393704" bottom="0.59055118110236227" header="0.31496062992125984" footer="0.15748031496062992"/>
  <pageSetup paperSize="9" scale="48" fitToHeight="0" orientation="landscape" horizontalDpi="1200" verticalDpi="1200" r:id="rId1"/>
  <headerFooter alignWithMargins="0"/>
  <rowBreaks count="2" manualBreakCount="2">
    <brk id="28" max="14" man="1"/>
    <brk id="56" max="14" man="1"/>
  </rowBreaks>
  <ignoredErrors>
    <ignoredError sqref="O11:O25 D24:E25 G25:H25 D22:E23 O10 N10:N25 M38:M39 G22:H22 G23:H23 G24:H24 J22:K22 J23:K23 J24:K24 J25:K25" evalError="1"/>
    <ignoredError sqref="E40:F40"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F86"/>
  <sheetViews>
    <sheetView view="pageBreakPreview" topLeftCell="A41" zoomScale="50" zoomScaleNormal="50" zoomScaleSheetLayoutView="50" workbookViewId="0">
      <selection activeCell="B36" sqref="B36:L36"/>
    </sheetView>
  </sheetViews>
  <sheetFormatPr defaultColWidth="9.109375" defaultRowHeight="18"/>
  <cols>
    <col min="1" max="2" width="4.44140625" style="12" customWidth="1"/>
    <col min="3" max="3" width="28.6640625" style="12" customWidth="1"/>
    <col min="4" max="6" width="8.44140625" style="12" customWidth="1"/>
    <col min="7" max="9" width="11.33203125" style="12" customWidth="1"/>
    <col min="10" max="10" width="8.6640625" style="12" customWidth="1"/>
    <col min="11" max="11" width="10.109375" style="12" customWidth="1"/>
    <col min="12" max="12" width="9" style="12" customWidth="1"/>
    <col min="13" max="13" width="12.33203125" style="12" customWidth="1"/>
    <col min="14" max="14" width="12.5546875" style="12" customWidth="1"/>
    <col min="15" max="15" width="14.5546875" style="12" customWidth="1"/>
    <col min="16" max="16" width="14" style="12" customWidth="1"/>
    <col min="17" max="17" width="16.33203125" style="12" customWidth="1"/>
    <col min="18" max="18" width="17.88671875" style="12" customWidth="1"/>
    <col min="19" max="19" width="14.5546875" style="12" customWidth="1"/>
    <col min="20" max="20" width="14" style="12" customWidth="1"/>
    <col min="21" max="21" width="14.6640625" style="12" customWidth="1"/>
    <col min="22" max="22" width="15.109375" style="12" customWidth="1"/>
    <col min="23" max="23" width="24.109375" style="12" bestFit="1" customWidth="1"/>
    <col min="24" max="24" width="14" style="12" customWidth="1"/>
    <col min="25" max="25" width="12.5546875" style="12" customWidth="1"/>
    <col min="26" max="26" width="12.33203125" style="12" customWidth="1"/>
    <col min="27" max="27" width="14.5546875" style="12" customWidth="1"/>
    <col min="28" max="28" width="13.6640625" style="12" customWidth="1"/>
    <col min="29" max="30" width="15.88671875" style="12" bestFit="1" customWidth="1"/>
    <col min="31" max="31" width="24.109375" style="12" bestFit="1" customWidth="1"/>
    <col min="32" max="32" width="14" style="12" customWidth="1"/>
    <col min="33" max="16384" width="9.109375" style="12"/>
  </cols>
  <sheetData>
    <row r="1" spans="1:32" ht="18.75" customHeight="1">
      <c r="Q1" s="314"/>
      <c r="R1" s="314"/>
      <c r="S1" s="314"/>
      <c r="T1" s="314"/>
      <c r="U1" s="314"/>
      <c r="V1" s="314"/>
      <c r="W1" s="314"/>
      <c r="X1" s="314"/>
      <c r="Y1" s="314"/>
      <c r="Z1" s="314"/>
      <c r="AA1" s="314"/>
      <c r="AB1" s="314"/>
      <c r="AC1" s="314"/>
      <c r="AD1" s="532" t="s">
        <v>361</v>
      </c>
      <c r="AE1" s="532"/>
      <c r="AF1" s="532"/>
    </row>
    <row r="2" spans="1:32" ht="18.75" customHeight="1">
      <c r="C2" s="88" t="s">
        <v>352</v>
      </c>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row>
    <row r="3" spans="1:32">
      <c r="A3" s="315"/>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6" t="s">
        <v>382</v>
      </c>
    </row>
    <row r="4" spans="1:32" ht="45.75" customHeight="1">
      <c r="A4" s="771" t="s">
        <v>47</v>
      </c>
      <c r="B4" s="776" t="s">
        <v>122</v>
      </c>
      <c r="C4" s="777"/>
      <c r="D4" s="621" t="s">
        <v>123</v>
      </c>
      <c r="E4" s="622"/>
      <c r="F4" s="622"/>
      <c r="G4" s="621" t="s">
        <v>190</v>
      </c>
      <c r="H4" s="622"/>
      <c r="I4" s="622"/>
      <c r="J4" s="622"/>
      <c r="K4" s="622"/>
      <c r="L4" s="622"/>
      <c r="M4" s="622"/>
      <c r="N4" s="622"/>
      <c r="O4" s="622"/>
      <c r="P4" s="622"/>
      <c r="Q4" s="623"/>
      <c r="R4" s="653" t="s">
        <v>124</v>
      </c>
      <c r="S4" s="661"/>
      <c r="T4" s="661"/>
      <c r="U4" s="661"/>
      <c r="V4" s="661"/>
      <c r="W4" s="661"/>
      <c r="X4" s="661"/>
      <c r="Y4" s="661"/>
      <c r="Z4" s="654"/>
      <c r="AA4" s="503" t="s">
        <v>326</v>
      </c>
      <c r="AB4" s="519"/>
      <c r="AC4" s="519"/>
      <c r="AD4" s="503" t="s">
        <v>327</v>
      </c>
      <c r="AE4" s="519"/>
      <c r="AF4" s="519"/>
    </row>
    <row r="5" spans="1:32" ht="77.25" customHeight="1">
      <c r="A5" s="772"/>
      <c r="B5" s="778"/>
      <c r="C5" s="779"/>
      <c r="D5" s="624"/>
      <c r="E5" s="625"/>
      <c r="F5" s="625"/>
      <c r="G5" s="624"/>
      <c r="H5" s="625"/>
      <c r="I5" s="625"/>
      <c r="J5" s="625"/>
      <c r="K5" s="625"/>
      <c r="L5" s="625"/>
      <c r="M5" s="625"/>
      <c r="N5" s="625"/>
      <c r="O5" s="625"/>
      <c r="P5" s="625"/>
      <c r="Q5" s="626"/>
      <c r="R5" s="651" t="s">
        <v>772</v>
      </c>
      <c r="S5" s="660"/>
      <c r="T5" s="652"/>
      <c r="U5" s="651" t="s">
        <v>773</v>
      </c>
      <c r="V5" s="660"/>
      <c r="W5" s="652"/>
      <c r="X5" s="651" t="s">
        <v>774</v>
      </c>
      <c r="Y5" s="660"/>
      <c r="Z5" s="652"/>
      <c r="AA5" s="519"/>
      <c r="AB5" s="519"/>
      <c r="AC5" s="519"/>
      <c r="AD5" s="519"/>
      <c r="AE5" s="519"/>
      <c r="AF5" s="519"/>
    </row>
    <row r="6" spans="1:32" ht="28.5" customHeight="1">
      <c r="A6" s="108">
        <v>1</v>
      </c>
      <c r="B6" s="732">
        <v>2</v>
      </c>
      <c r="C6" s="733"/>
      <c r="D6" s="651">
        <v>3</v>
      </c>
      <c r="E6" s="660"/>
      <c r="F6" s="660"/>
      <c r="G6" s="651">
        <v>4</v>
      </c>
      <c r="H6" s="660"/>
      <c r="I6" s="660"/>
      <c r="J6" s="660"/>
      <c r="K6" s="660"/>
      <c r="L6" s="660"/>
      <c r="M6" s="660"/>
      <c r="N6" s="660"/>
      <c r="O6" s="660"/>
      <c r="P6" s="660"/>
      <c r="Q6" s="652"/>
      <c r="R6" s="651">
        <v>5</v>
      </c>
      <c r="S6" s="660"/>
      <c r="T6" s="652"/>
      <c r="U6" s="651">
        <v>6</v>
      </c>
      <c r="V6" s="660"/>
      <c r="W6" s="652"/>
      <c r="X6" s="653">
        <v>7</v>
      </c>
      <c r="Y6" s="661"/>
      <c r="Z6" s="654"/>
      <c r="AA6" s="653">
        <v>8</v>
      </c>
      <c r="AB6" s="661"/>
      <c r="AC6" s="654"/>
      <c r="AD6" s="653">
        <v>9</v>
      </c>
      <c r="AE6" s="661"/>
      <c r="AF6" s="654"/>
    </row>
    <row r="7" spans="1:32" ht="54" customHeight="1">
      <c r="A7" s="108">
        <v>1</v>
      </c>
      <c r="B7" s="734" t="s">
        <v>764</v>
      </c>
      <c r="C7" s="735"/>
      <c r="D7" s="729">
        <v>39903</v>
      </c>
      <c r="E7" s="660"/>
      <c r="F7" s="652"/>
      <c r="G7" s="651" t="s">
        <v>868</v>
      </c>
      <c r="H7" s="660"/>
      <c r="I7" s="660"/>
      <c r="J7" s="660"/>
      <c r="K7" s="660"/>
      <c r="L7" s="660"/>
      <c r="M7" s="660"/>
      <c r="N7" s="660"/>
      <c r="O7" s="660"/>
      <c r="P7" s="660"/>
      <c r="Q7" s="652"/>
      <c r="R7" s="773">
        <v>219.6</v>
      </c>
      <c r="S7" s="774"/>
      <c r="T7" s="775"/>
      <c r="U7" s="773">
        <v>282</v>
      </c>
      <c r="V7" s="774"/>
      <c r="W7" s="775"/>
      <c r="X7" s="795">
        <v>223</v>
      </c>
      <c r="Y7" s="796"/>
      <c r="Z7" s="797"/>
      <c r="AA7" s="736">
        <f t="shared" ref="AA7:AA8" si="0">X7-U7</f>
        <v>-59</v>
      </c>
      <c r="AB7" s="737"/>
      <c r="AC7" s="738"/>
      <c r="AD7" s="792">
        <f>(X7/U7)*100</f>
        <v>79.078014184397162</v>
      </c>
      <c r="AE7" s="793"/>
      <c r="AF7" s="794"/>
    </row>
    <row r="8" spans="1:32" ht="53.25" customHeight="1">
      <c r="A8" s="108">
        <v>2</v>
      </c>
      <c r="B8" s="734" t="s">
        <v>765</v>
      </c>
      <c r="C8" s="735"/>
      <c r="D8" s="729">
        <v>34090</v>
      </c>
      <c r="E8" s="660"/>
      <c r="F8" s="652"/>
      <c r="G8" s="651" t="s">
        <v>868</v>
      </c>
      <c r="H8" s="660"/>
      <c r="I8" s="660"/>
      <c r="J8" s="660"/>
      <c r="K8" s="660"/>
      <c r="L8" s="660"/>
      <c r="M8" s="660"/>
      <c r="N8" s="660"/>
      <c r="O8" s="660"/>
      <c r="P8" s="660"/>
      <c r="Q8" s="652"/>
      <c r="R8" s="773">
        <v>197.3</v>
      </c>
      <c r="S8" s="774"/>
      <c r="T8" s="775"/>
      <c r="U8" s="773">
        <v>348.4</v>
      </c>
      <c r="V8" s="774"/>
      <c r="W8" s="775"/>
      <c r="X8" s="795">
        <v>296.2</v>
      </c>
      <c r="Y8" s="796"/>
      <c r="Z8" s="797"/>
      <c r="AA8" s="736">
        <f t="shared" si="0"/>
        <v>-52.199999999999989</v>
      </c>
      <c r="AB8" s="737"/>
      <c r="AC8" s="738"/>
      <c r="AD8" s="792">
        <f t="shared" ref="AD8" si="1">(X8/U8)*100</f>
        <v>85.017221584385766</v>
      </c>
      <c r="AE8" s="793"/>
      <c r="AF8" s="794"/>
    </row>
    <row r="9" spans="1:32" ht="40.5" customHeight="1">
      <c r="A9" s="108">
        <v>3</v>
      </c>
      <c r="B9" s="734" t="s">
        <v>766</v>
      </c>
      <c r="C9" s="735"/>
      <c r="D9" s="729">
        <v>41578</v>
      </c>
      <c r="E9" s="730"/>
      <c r="F9" s="731"/>
      <c r="G9" s="651" t="s">
        <v>868</v>
      </c>
      <c r="H9" s="660"/>
      <c r="I9" s="660"/>
      <c r="J9" s="660"/>
      <c r="K9" s="660"/>
      <c r="L9" s="660"/>
      <c r="M9" s="660"/>
      <c r="N9" s="660"/>
      <c r="O9" s="660"/>
      <c r="P9" s="660"/>
      <c r="Q9" s="652"/>
      <c r="R9" s="773">
        <v>214.9</v>
      </c>
      <c r="S9" s="774"/>
      <c r="T9" s="775"/>
      <c r="U9" s="773">
        <v>310.3</v>
      </c>
      <c r="V9" s="774"/>
      <c r="W9" s="775"/>
      <c r="X9" s="773">
        <v>275.3</v>
      </c>
      <c r="Y9" s="774"/>
      <c r="Z9" s="775"/>
      <c r="AA9" s="736">
        <f>X9-U9</f>
        <v>-35</v>
      </c>
      <c r="AB9" s="737"/>
      <c r="AC9" s="738"/>
      <c r="AD9" s="792">
        <f>(X9/U9)*100</f>
        <v>88.720592974540764</v>
      </c>
      <c r="AE9" s="793"/>
      <c r="AF9" s="794"/>
    </row>
    <row r="10" spans="1:32" ht="46.5" customHeight="1">
      <c r="A10" s="108">
        <v>4</v>
      </c>
      <c r="B10" s="734" t="s">
        <v>767</v>
      </c>
      <c r="C10" s="735"/>
      <c r="D10" s="729">
        <v>42881</v>
      </c>
      <c r="E10" s="730"/>
      <c r="F10" s="731"/>
      <c r="G10" s="651" t="s">
        <v>868</v>
      </c>
      <c r="H10" s="660"/>
      <c r="I10" s="660"/>
      <c r="J10" s="660"/>
      <c r="K10" s="660"/>
      <c r="L10" s="660"/>
      <c r="M10" s="660"/>
      <c r="N10" s="660"/>
      <c r="O10" s="660"/>
      <c r="P10" s="660"/>
      <c r="Q10" s="652"/>
      <c r="R10" s="594">
        <v>127.7</v>
      </c>
      <c r="S10" s="740"/>
      <c r="T10" s="595"/>
      <c r="U10" s="594">
        <v>249.8</v>
      </c>
      <c r="V10" s="740"/>
      <c r="W10" s="595"/>
      <c r="X10" s="594">
        <v>170.3</v>
      </c>
      <c r="Y10" s="740"/>
      <c r="Z10" s="595"/>
      <c r="AA10" s="736">
        <f>X10-U10</f>
        <v>-79.5</v>
      </c>
      <c r="AB10" s="737"/>
      <c r="AC10" s="738"/>
      <c r="AD10" s="792">
        <f>(X10/U10)*100</f>
        <v>68.174539631705372</v>
      </c>
      <c r="AE10" s="793"/>
      <c r="AF10" s="794"/>
    </row>
    <row r="11" spans="1:32" ht="37.5" customHeight="1">
      <c r="A11" s="741" t="s">
        <v>50</v>
      </c>
      <c r="B11" s="742"/>
      <c r="C11" s="742"/>
      <c r="D11" s="742"/>
      <c r="E11" s="742"/>
      <c r="F11" s="742"/>
      <c r="G11" s="742"/>
      <c r="H11" s="742"/>
      <c r="I11" s="742"/>
      <c r="J11" s="742"/>
      <c r="K11" s="742"/>
      <c r="L11" s="742"/>
      <c r="M11" s="742"/>
      <c r="N11" s="742"/>
      <c r="O11" s="742"/>
      <c r="P11" s="742"/>
      <c r="Q11" s="743"/>
      <c r="R11" s="646">
        <f>SUM(R7:R10)</f>
        <v>759.5</v>
      </c>
      <c r="S11" s="739"/>
      <c r="T11" s="647"/>
      <c r="U11" s="646">
        <f>SUM(U7:U10)</f>
        <v>1190.5</v>
      </c>
      <c r="V11" s="739"/>
      <c r="W11" s="647"/>
      <c r="X11" s="646">
        <f>SUM(X7:X10)</f>
        <v>964.8</v>
      </c>
      <c r="Y11" s="739"/>
      <c r="Z11" s="647"/>
      <c r="AA11" s="780">
        <f>X11-U11</f>
        <v>-225.70000000000005</v>
      </c>
      <c r="AB11" s="781"/>
      <c r="AC11" s="782"/>
      <c r="AD11" s="789">
        <f>(X11/U11)*100</f>
        <v>81.041579168416632</v>
      </c>
      <c r="AE11" s="790"/>
      <c r="AF11" s="791"/>
    </row>
    <row r="12" spans="1:32" ht="11.25" customHeight="1">
      <c r="A12" s="28"/>
      <c r="B12" s="28"/>
      <c r="C12" s="28"/>
      <c r="D12" s="28"/>
      <c r="E12" s="28"/>
      <c r="F12" s="28"/>
      <c r="G12" s="28"/>
      <c r="H12" s="28"/>
      <c r="I12" s="28"/>
      <c r="J12" s="28"/>
      <c r="K12" s="28"/>
      <c r="L12" s="28"/>
      <c r="M12" s="28"/>
      <c r="N12" s="27"/>
      <c r="O12" s="27"/>
      <c r="P12" s="27"/>
      <c r="Q12" s="27"/>
      <c r="R12" s="27"/>
      <c r="S12" s="27"/>
      <c r="T12" s="27"/>
      <c r="U12" s="27"/>
      <c r="V12" s="27"/>
      <c r="W12" s="27"/>
      <c r="X12" s="27"/>
      <c r="Y12" s="27"/>
      <c r="Z12" s="27"/>
      <c r="AA12" s="27"/>
      <c r="AB12" s="27"/>
      <c r="AC12" s="27"/>
      <c r="AD12" s="27"/>
      <c r="AE12" s="40"/>
      <c r="AF12" s="40"/>
    </row>
    <row r="13" spans="1:32" ht="10.5" customHeight="1">
      <c r="A13" s="41"/>
      <c r="B13" s="41"/>
      <c r="C13" s="41"/>
      <c r="D13" s="41"/>
      <c r="E13" s="41"/>
      <c r="F13" s="41"/>
      <c r="G13" s="41"/>
      <c r="H13" s="41"/>
      <c r="I13" s="41"/>
      <c r="J13" s="41"/>
      <c r="K13" s="41"/>
      <c r="L13" s="41"/>
      <c r="M13" s="41"/>
      <c r="N13" s="42"/>
      <c r="O13" s="42"/>
      <c r="P13" s="42"/>
      <c r="Q13" s="42"/>
      <c r="R13" s="43"/>
      <c r="S13" s="43"/>
      <c r="T13" s="43"/>
      <c r="U13" s="43"/>
      <c r="V13" s="43"/>
      <c r="W13" s="43"/>
      <c r="X13" s="44"/>
      <c r="Y13" s="44"/>
      <c r="Z13" s="44"/>
      <c r="AA13" s="44"/>
      <c r="AB13" s="44"/>
      <c r="AC13" s="44"/>
      <c r="AD13" s="44"/>
      <c r="AE13" s="45"/>
      <c r="AF13" s="45"/>
    </row>
    <row r="14" spans="1:32" s="46" customFormat="1" ht="18.75" customHeight="1">
      <c r="C14" s="88" t="s">
        <v>353</v>
      </c>
    </row>
    <row r="15" spans="1:32" s="46" customFormat="1" ht="18.75" customHeight="1">
      <c r="AF15" s="32" t="s">
        <v>382</v>
      </c>
    </row>
    <row r="16" spans="1:32" ht="45.75" customHeight="1">
      <c r="A16" s="555" t="s">
        <v>47</v>
      </c>
      <c r="B16" s="776" t="s">
        <v>125</v>
      </c>
      <c r="C16" s="777"/>
      <c r="D16" s="503" t="s">
        <v>122</v>
      </c>
      <c r="E16" s="503"/>
      <c r="F16" s="503"/>
      <c r="G16" s="503"/>
      <c r="H16" s="621" t="s">
        <v>190</v>
      </c>
      <c r="I16" s="622"/>
      <c r="J16" s="622"/>
      <c r="K16" s="622"/>
      <c r="L16" s="622"/>
      <c r="M16" s="622"/>
      <c r="N16" s="622"/>
      <c r="O16" s="623"/>
      <c r="P16" s="621" t="s">
        <v>287</v>
      </c>
      <c r="Q16" s="623"/>
      <c r="R16" s="653" t="s">
        <v>124</v>
      </c>
      <c r="S16" s="661"/>
      <c r="T16" s="661"/>
      <c r="U16" s="661"/>
      <c r="V16" s="661"/>
      <c r="W16" s="661"/>
      <c r="X16" s="661"/>
      <c r="Y16" s="661"/>
      <c r="Z16" s="654"/>
      <c r="AA16" s="503" t="s">
        <v>326</v>
      </c>
      <c r="AB16" s="519"/>
      <c r="AC16" s="519"/>
      <c r="AD16" s="503" t="s">
        <v>327</v>
      </c>
      <c r="AE16" s="519"/>
      <c r="AF16" s="519"/>
    </row>
    <row r="17" spans="1:32" ht="24.9" customHeight="1">
      <c r="A17" s="555"/>
      <c r="B17" s="808"/>
      <c r="C17" s="809"/>
      <c r="D17" s="503"/>
      <c r="E17" s="503"/>
      <c r="F17" s="503"/>
      <c r="G17" s="503"/>
      <c r="H17" s="765"/>
      <c r="I17" s="766"/>
      <c r="J17" s="766"/>
      <c r="K17" s="766"/>
      <c r="L17" s="766"/>
      <c r="M17" s="766"/>
      <c r="N17" s="766"/>
      <c r="O17" s="767"/>
      <c r="P17" s="765"/>
      <c r="Q17" s="767"/>
      <c r="R17" s="621" t="s">
        <v>775</v>
      </c>
      <c r="S17" s="622"/>
      <c r="T17" s="623"/>
      <c r="U17" s="621" t="s">
        <v>773</v>
      </c>
      <c r="V17" s="622"/>
      <c r="W17" s="623"/>
      <c r="X17" s="621" t="s">
        <v>774</v>
      </c>
      <c r="Y17" s="744"/>
      <c r="Z17" s="745"/>
      <c r="AA17" s="519"/>
      <c r="AB17" s="519"/>
      <c r="AC17" s="519"/>
      <c r="AD17" s="519"/>
      <c r="AE17" s="519"/>
      <c r="AF17" s="519"/>
    </row>
    <row r="18" spans="1:32" ht="48" customHeight="1">
      <c r="A18" s="555"/>
      <c r="B18" s="778"/>
      <c r="C18" s="779"/>
      <c r="D18" s="503"/>
      <c r="E18" s="503"/>
      <c r="F18" s="503"/>
      <c r="G18" s="503"/>
      <c r="H18" s="624"/>
      <c r="I18" s="625"/>
      <c r="J18" s="625"/>
      <c r="K18" s="625"/>
      <c r="L18" s="625"/>
      <c r="M18" s="625"/>
      <c r="N18" s="625"/>
      <c r="O18" s="626"/>
      <c r="P18" s="624"/>
      <c r="Q18" s="626"/>
      <c r="R18" s="624"/>
      <c r="S18" s="625"/>
      <c r="T18" s="626"/>
      <c r="U18" s="624"/>
      <c r="V18" s="625"/>
      <c r="W18" s="626"/>
      <c r="X18" s="746"/>
      <c r="Y18" s="747"/>
      <c r="Z18" s="748"/>
      <c r="AA18" s="519"/>
      <c r="AB18" s="519"/>
      <c r="AC18" s="519"/>
      <c r="AD18" s="519"/>
      <c r="AE18" s="519"/>
      <c r="AF18" s="519"/>
    </row>
    <row r="19" spans="1:32" ht="28.5" customHeight="1">
      <c r="A19" s="258">
        <v>1</v>
      </c>
      <c r="B19" s="732">
        <v>2</v>
      </c>
      <c r="C19" s="733"/>
      <c r="D19" s="503">
        <v>3</v>
      </c>
      <c r="E19" s="503"/>
      <c r="F19" s="503"/>
      <c r="G19" s="503"/>
      <c r="H19" s="651">
        <v>4</v>
      </c>
      <c r="I19" s="660"/>
      <c r="J19" s="660"/>
      <c r="K19" s="660"/>
      <c r="L19" s="660"/>
      <c r="M19" s="660"/>
      <c r="N19" s="660"/>
      <c r="O19" s="652"/>
      <c r="P19" s="651">
        <v>5</v>
      </c>
      <c r="Q19" s="652"/>
      <c r="R19" s="651">
        <v>6</v>
      </c>
      <c r="S19" s="660"/>
      <c r="T19" s="652"/>
      <c r="U19" s="651">
        <v>7</v>
      </c>
      <c r="V19" s="660"/>
      <c r="W19" s="652"/>
      <c r="X19" s="651">
        <v>8</v>
      </c>
      <c r="Y19" s="660"/>
      <c r="Z19" s="652"/>
      <c r="AA19" s="651">
        <v>9</v>
      </c>
      <c r="AB19" s="660"/>
      <c r="AC19" s="652"/>
      <c r="AD19" s="651">
        <v>10</v>
      </c>
      <c r="AE19" s="660"/>
      <c r="AF19" s="652"/>
    </row>
    <row r="20" spans="1:32" ht="42.75" customHeight="1">
      <c r="A20" s="89"/>
      <c r="B20" s="734" t="s">
        <v>768</v>
      </c>
      <c r="C20" s="735"/>
      <c r="D20" s="734" t="s">
        <v>770</v>
      </c>
      <c r="E20" s="798"/>
      <c r="F20" s="798"/>
      <c r="G20" s="735"/>
      <c r="H20" s="783" t="s">
        <v>868</v>
      </c>
      <c r="I20" s="784"/>
      <c r="J20" s="784"/>
      <c r="K20" s="784"/>
      <c r="L20" s="784"/>
      <c r="M20" s="784"/>
      <c r="N20" s="784"/>
      <c r="O20" s="785"/>
      <c r="P20" s="783" t="s">
        <v>869</v>
      </c>
      <c r="Q20" s="785"/>
      <c r="R20" s="594">
        <v>159.1</v>
      </c>
      <c r="S20" s="740"/>
      <c r="T20" s="595"/>
      <c r="U20" s="594">
        <v>281.3</v>
      </c>
      <c r="V20" s="740"/>
      <c r="W20" s="595"/>
      <c r="X20" s="786"/>
      <c r="Y20" s="787"/>
      <c r="Z20" s="788"/>
      <c r="AA20" s="666">
        <f>X20-U20</f>
        <v>-281.3</v>
      </c>
      <c r="AB20" s="667"/>
      <c r="AC20" s="668"/>
      <c r="AD20" s="810">
        <f>(X20/U20)*100</f>
        <v>0</v>
      </c>
      <c r="AE20" s="811"/>
      <c r="AF20" s="812"/>
    </row>
    <row r="21" spans="1:32" ht="38.25" hidden="1" customHeight="1">
      <c r="A21" s="357"/>
      <c r="B21" s="749" t="s">
        <v>769</v>
      </c>
      <c r="C21" s="800"/>
      <c r="D21" s="749" t="s">
        <v>771</v>
      </c>
      <c r="E21" s="750"/>
      <c r="F21" s="750"/>
      <c r="G21" s="750"/>
      <c r="H21" s="768" t="s">
        <v>868</v>
      </c>
      <c r="I21" s="769"/>
      <c r="J21" s="769"/>
      <c r="K21" s="769"/>
      <c r="L21" s="769"/>
      <c r="M21" s="769"/>
      <c r="N21" s="769"/>
      <c r="O21" s="770"/>
      <c r="P21" s="768" t="s">
        <v>870</v>
      </c>
      <c r="Q21" s="770"/>
      <c r="R21" s="596"/>
      <c r="S21" s="799"/>
      <c r="T21" s="597"/>
      <c r="U21" s="596"/>
      <c r="V21" s="799"/>
      <c r="W21" s="597"/>
      <c r="X21" s="819"/>
      <c r="Y21" s="820"/>
      <c r="Z21" s="821"/>
      <c r="AA21" s="816">
        <f>X21-U21</f>
        <v>0</v>
      </c>
      <c r="AB21" s="817"/>
      <c r="AC21" s="818"/>
      <c r="AD21" s="813" t="e">
        <f>(X21/U21)*100</f>
        <v>#DIV/0!</v>
      </c>
      <c r="AE21" s="814"/>
      <c r="AF21" s="815"/>
    </row>
    <row r="22" spans="1:32" ht="38.25" customHeight="1">
      <c r="A22" s="741" t="s">
        <v>50</v>
      </c>
      <c r="B22" s="742"/>
      <c r="C22" s="742"/>
      <c r="D22" s="742"/>
      <c r="E22" s="742"/>
      <c r="F22" s="742"/>
      <c r="G22" s="742"/>
      <c r="H22" s="742"/>
      <c r="I22" s="742"/>
      <c r="J22" s="742"/>
      <c r="K22" s="742"/>
      <c r="L22" s="742"/>
      <c r="M22" s="742"/>
      <c r="N22" s="742"/>
      <c r="O22" s="742"/>
      <c r="P22" s="742"/>
      <c r="Q22" s="743"/>
      <c r="R22" s="646">
        <f>SUM(R20:R21)</f>
        <v>159.1</v>
      </c>
      <c r="S22" s="739"/>
      <c r="T22" s="647"/>
      <c r="U22" s="646">
        <f>SUM(U20:U21)</f>
        <v>281.3</v>
      </c>
      <c r="V22" s="739"/>
      <c r="W22" s="647"/>
      <c r="X22" s="822">
        <f>SUM(X20:X21)</f>
        <v>0</v>
      </c>
      <c r="Y22" s="823"/>
      <c r="Z22" s="824"/>
      <c r="AA22" s="670">
        <f>X22-U22</f>
        <v>-281.3</v>
      </c>
      <c r="AB22" s="671"/>
      <c r="AC22" s="672"/>
      <c r="AD22" s="726">
        <f>(X22/U22)*100</f>
        <v>0</v>
      </c>
      <c r="AE22" s="727"/>
      <c r="AF22" s="728"/>
    </row>
    <row r="23" spans="1:32" ht="21">
      <c r="A23" s="235"/>
      <c r="B23" s="235"/>
      <c r="C23" s="235"/>
      <c r="D23" s="235"/>
      <c r="E23" s="235"/>
      <c r="F23" s="235"/>
      <c r="G23" s="235"/>
      <c r="H23" s="235"/>
      <c r="I23" s="235"/>
      <c r="J23" s="235"/>
      <c r="K23" s="235"/>
      <c r="L23" s="235"/>
      <c r="M23" s="235"/>
      <c r="N23" s="235"/>
      <c r="O23" s="235"/>
      <c r="P23" s="235"/>
      <c r="Q23" s="72"/>
      <c r="R23" s="90"/>
      <c r="S23" s="90"/>
      <c r="T23" s="90"/>
      <c r="U23" s="90"/>
      <c r="V23" s="90"/>
      <c r="W23" s="72"/>
      <c r="X23" s="72"/>
      <c r="Y23" s="72"/>
      <c r="Z23" s="72"/>
      <c r="AA23" s="72"/>
      <c r="AB23" s="72"/>
      <c r="AC23" s="72"/>
      <c r="AD23" s="72"/>
      <c r="AE23" s="72"/>
      <c r="AF23" s="90"/>
    </row>
    <row r="24" spans="1:32" s="165" customFormat="1" ht="21">
      <c r="A24" s="163"/>
      <c r="B24" s="163"/>
      <c r="C24" s="163"/>
      <c r="D24" s="163"/>
      <c r="E24" s="163"/>
      <c r="F24" s="163"/>
      <c r="G24" s="163"/>
      <c r="H24" s="163"/>
      <c r="I24" s="163"/>
      <c r="J24" s="163"/>
      <c r="K24" s="163"/>
      <c r="L24" s="163"/>
      <c r="M24" s="163"/>
      <c r="N24" s="163"/>
      <c r="O24" s="163"/>
      <c r="P24" s="163"/>
      <c r="Q24" s="164"/>
      <c r="R24" s="231"/>
      <c r="S24" s="231"/>
      <c r="T24" s="231"/>
      <c r="U24" s="231"/>
      <c r="V24" s="231"/>
      <c r="W24" s="164"/>
      <c r="X24" s="164"/>
      <c r="Y24" s="164"/>
      <c r="Z24" s="164"/>
      <c r="AA24" s="164"/>
      <c r="AB24" s="164"/>
      <c r="AC24" s="164"/>
      <c r="AD24" s="164"/>
      <c r="AE24" s="164"/>
      <c r="AF24" s="231"/>
    </row>
    <row r="25" spans="1:32" s="165" customFormat="1" ht="21">
      <c r="A25" s="163"/>
      <c r="B25" s="163"/>
      <c r="C25" s="163"/>
      <c r="D25" s="163"/>
      <c r="E25" s="163"/>
      <c r="F25" s="163"/>
      <c r="G25" s="163"/>
      <c r="H25" s="163"/>
      <c r="I25" s="163"/>
      <c r="J25" s="163"/>
      <c r="K25" s="163"/>
      <c r="L25" s="163"/>
      <c r="M25" s="163"/>
      <c r="N25" s="163"/>
      <c r="O25" s="163"/>
      <c r="P25" s="163"/>
      <c r="Q25" s="164"/>
      <c r="R25" s="231"/>
      <c r="S25" s="231"/>
      <c r="T25" s="231"/>
      <c r="U25" s="231"/>
      <c r="V25" s="231"/>
      <c r="W25" s="164"/>
      <c r="X25" s="164"/>
      <c r="Y25" s="164"/>
      <c r="Z25" s="164"/>
      <c r="AA25" s="164"/>
      <c r="AB25" s="164"/>
      <c r="AC25" s="164"/>
      <c r="AD25" s="164"/>
      <c r="AE25" s="164"/>
      <c r="AF25" s="231"/>
    </row>
    <row r="26" spans="1:32" s="167" customFormat="1" ht="20.399999999999999">
      <c r="A26" s="166"/>
      <c r="B26" s="166"/>
      <c r="C26" s="166" t="s">
        <v>926</v>
      </c>
      <c r="D26" s="166"/>
      <c r="E26" s="166"/>
      <c r="F26" s="166"/>
      <c r="G26" s="166"/>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row>
    <row r="27" spans="1:32" s="165" customFormat="1" ht="21">
      <c r="A27" s="168"/>
      <c r="B27" s="168"/>
      <c r="C27" s="168"/>
      <c r="D27" s="168"/>
      <c r="E27" s="168"/>
      <c r="F27" s="168"/>
      <c r="G27" s="168"/>
      <c r="H27" s="168"/>
      <c r="I27" s="232"/>
      <c r="J27" s="232"/>
      <c r="K27" s="232"/>
      <c r="L27" s="232"/>
      <c r="M27" s="232"/>
      <c r="N27" s="232"/>
      <c r="O27" s="232"/>
      <c r="P27" s="232"/>
      <c r="Q27" s="232"/>
      <c r="R27" s="232"/>
      <c r="S27" s="232"/>
      <c r="T27" s="232"/>
      <c r="U27" s="232"/>
      <c r="V27" s="232"/>
      <c r="W27" s="168"/>
      <c r="X27" s="164"/>
      <c r="Y27" s="164"/>
      <c r="Z27" s="751"/>
      <c r="AA27" s="751"/>
      <c r="AB27" s="751"/>
      <c r="AC27" s="164"/>
      <c r="AD27" s="751" t="s">
        <v>328</v>
      </c>
      <c r="AE27" s="751"/>
      <c r="AF27" s="751"/>
    </row>
    <row r="28" spans="1:32" s="165" customFormat="1" ht="50.25" customHeight="1">
      <c r="A28" s="752" t="s">
        <v>47</v>
      </c>
      <c r="B28" s="755" t="s">
        <v>146</v>
      </c>
      <c r="C28" s="756"/>
      <c r="D28" s="756"/>
      <c r="E28" s="756"/>
      <c r="F28" s="756"/>
      <c r="G28" s="756"/>
      <c r="H28" s="756"/>
      <c r="I28" s="756"/>
      <c r="J28" s="756"/>
      <c r="K28" s="756"/>
      <c r="L28" s="757"/>
      <c r="M28" s="689" t="s">
        <v>49</v>
      </c>
      <c r="N28" s="764"/>
      <c r="O28" s="764"/>
      <c r="P28" s="690"/>
      <c r="Q28" s="689" t="s">
        <v>885</v>
      </c>
      <c r="R28" s="764"/>
      <c r="S28" s="764"/>
      <c r="T28" s="690"/>
      <c r="U28" s="689" t="s">
        <v>171</v>
      </c>
      <c r="V28" s="764"/>
      <c r="W28" s="764"/>
      <c r="X28" s="690"/>
      <c r="Y28" s="689" t="s">
        <v>94</v>
      </c>
      <c r="Z28" s="764"/>
      <c r="AA28" s="764"/>
      <c r="AB28" s="690"/>
      <c r="AC28" s="689" t="s">
        <v>50</v>
      </c>
      <c r="AD28" s="764"/>
      <c r="AE28" s="764"/>
      <c r="AF28" s="690"/>
    </row>
    <row r="29" spans="1:32" s="165" customFormat="1">
      <c r="A29" s="753"/>
      <c r="B29" s="758"/>
      <c r="C29" s="759"/>
      <c r="D29" s="759"/>
      <c r="E29" s="759"/>
      <c r="F29" s="759"/>
      <c r="G29" s="759"/>
      <c r="H29" s="759"/>
      <c r="I29" s="759"/>
      <c r="J29" s="759"/>
      <c r="K29" s="759"/>
      <c r="L29" s="760"/>
      <c r="M29" s="724" t="s">
        <v>144</v>
      </c>
      <c r="N29" s="724" t="s">
        <v>145</v>
      </c>
      <c r="O29" s="724" t="s">
        <v>155</v>
      </c>
      <c r="P29" s="724" t="s">
        <v>156</v>
      </c>
      <c r="Q29" s="724" t="s">
        <v>144</v>
      </c>
      <c r="R29" s="724" t="s">
        <v>145</v>
      </c>
      <c r="S29" s="724" t="s">
        <v>155</v>
      </c>
      <c r="T29" s="724" t="s">
        <v>156</v>
      </c>
      <c r="U29" s="724" t="s">
        <v>144</v>
      </c>
      <c r="V29" s="724" t="s">
        <v>145</v>
      </c>
      <c r="W29" s="724" t="s">
        <v>155</v>
      </c>
      <c r="X29" s="724" t="s">
        <v>156</v>
      </c>
      <c r="Y29" s="724" t="s">
        <v>144</v>
      </c>
      <c r="Z29" s="724" t="s">
        <v>145</v>
      </c>
      <c r="AA29" s="724" t="s">
        <v>155</v>
      </c>
      <c r="AB29" s="724" t="s">
        <v>156</v>
      </c>
      <c r="AC29" s="724" t="s">
        <v>144</v>
      </c>
      <c r="AD29" s="724" t="s">
        <v>145</v>
      </c>
      <c r="AE29" s="724" t="s">
        <v>155</v>
      </c>
      <c r="AF29" s="724" t="s">
        <v>156</v>
      </c>
    </row>
    <row r="30" spans="1:32" s="165" customFormat="1" ht="40.5" customHeight="1">
      <c r="A30" s="754"/>
      <c r="B30" s="761"/>
      <c r="C30" s="762"/>
      <c r="D30" s="762"/>
      <c r="E30" s="762"/>
      <c r="F30" s="762"/>
      <c r="G30" s="762"/>
      <c r="H30" s="762"/>
      <c r="I30" s="762"/>
      <c r="J30" s="762"/>
      <c r="K30" s="762"/>
      <c r="L30" s="763"/>
      <c r="M30" s="725"/>
      <c r="N30" s="725"/>
      <c r="O30" s="725"/>
      <c r="P30" s="725"/>
      <c r="Q30" s="725"/>
      <c r="R30" s="725"/>
      <c r="S30" s="725"/>
      <c r="T30" s="725"/>
      <c r="U30" s="725"/>
      <c r="V30" s="725"/>
      <c r="W30" s="725"/>
      <c r="X30" s="725"/>
      <c r="Y30" s="725"/>
      <c r="Z30" s="725"/>
      <c r="AA30" s="725"/>
      <c r="AB30" s="725"/>
      <c r="AC30" s="725"/>
      <c r="AD30" s="725"/>
      <c r="AE30" s="725"/>
      <c r="AF30" s="725"/>
    </row>
    <row r="31" spans="1:32" s="165" customFormat="1" ht="44.25" customHeight="1">
      <c r="A31" s="317">
        <v>1</v>
      </c>
      <c r="B31" s="801">
        <v>2</v>
      </c>
      <c r="C31" s="801"/>
      <c r="D31" s="801"/>
      <c r="E31" s="801"/>
      <c r="F31" s="801"/>
      <c r="G31" s="801"/>
      <c r="H31" s="801"/>
      <c r="I31" s="801"/>
      <c r="J31" s="801"/>
      <c r="K31" s="801"/>
      <c r="L31" s="801"/>
      <c r="M31" s="318">
        <v>3</v>
      </c>
      <c r="N31" s="318">
        <v>4</v>
      </c>
      <c r="O31" s="318">
        <v>5</v>
      </c>
      <c r="P31" s="318">
        <v>6</v>
      </c>
      <c r="Q31" s="318">
        <v>7</v>
      </c>
      <c r="R31" s="318">
        <v>8</v>
      </c>
      <c r="S31" s="318">
        <v>9</v>
      </c>
      <c r="T31" s="318">
        <v>10</v>
      </c>
      <c r="U31" s="318">
        <v>11</v>
      </c>
      <c r="V31" s="318">
        <v>12</v>
      </c>
      <c r="W31" s="318">
        <v>13</v>
      </c>
      <c r="X31" s="318">
        <v>14</v>
      </c>
      <c r="Y31" s="318">
        <v>15</v>
      </c>
      <c r="Z31" s="318">
        <v>16</v>
      </c>
      <c r="AA31" s="318">
        <v>17</v>
      </c>
      <c r="AB31" s="318">
        <v>18</v>
      </c>
      <c r="AC31" s="318">
        <v>19</v>
      </c>
      <c r="AD31" s="318">
        <v>20</v>
      </c>
      <c r="AE31" s="318">
        <v>21</v>
      </c>
      <c r="AF31" s="318">
        <v>22</v>
      </c>
    </row>
    <row r="32" spans="1:32" s="165" customFormat="1" ht="44.25" customHeight="1">
      <c r="A32" s="319">
        <v>1</v>
      </c>
      <c r="B32" s="802" t="s">
        <v>873</v>
      </c>
      <c r="C32" s="803"/>
      <c r="D32" s="803"/>
      <c r="E32" s="803"/>
      <c r="F32" s="803"/>
      <c r="G32" s="803"/>
      <c r="H32" s="803"/>
      <c r="I32" s="803"/>
      <c r="J32" s="803"/>
      <c r="K32" s="803"/>
      <c r="L32" s="804"/>
      <c r="M32" s="320">
        <f>M33</f>
        <v>0</v>
      </c>
      <c r="N32" s="320">
        <f>N33</f>
        <v>0</v>
      </c>
      <c r="O32" s="320">
        <f t="shared" ref="O32:O51" si="2">N32-M32</f>
        <v>0</v>
      </c>
      <c r="P32" s="320"/>
      <c r="Q32" s="450">
        <f>Q33</f>
        <v>0</v>
      </c>
      <c r="R32" s="450">
        <f>R33</f>
        <v>0</v>
      </c>
      <c r="S32" s="450">
        <f t="shared" ref="S32:S51" si="3">R32-Q32</f>
        <v>0</v>
      </c>
      <c r="T32" s="452" t="e">
        <f t="shared" ref="T32:T50" si="4">R32/Q32*100</f>
        <v>#DIV/0!</v>
      </c>
      <c r="U32" s="450">
        <f>U33</f>
        <v>0</v>
      </c>
      <c r="V32" s="450">
        <f>V33</f>
        <v>112</v>
      </c>
      <c r="W32" s="450">
        <f>V32-U32</f>
        <v>112</v>
      </c>
      <c r="X32" s="453"/>
      <c r="Y32" s="450">
        <f>Y33</f>
        <v>0</v>
      </c>
      <c r="Z32" s="450">
        <f>Z33</f>
        <v>0</v>
      </c>
      <c r="AA32" s="450">
        <f t="shared" ref="AA32:AA51" si="5">Z32-Y32</f>
        <v>0</v>
      </c>
      <c r="AB32" s="450"/>
      <c r="AC32" s="450">
        <f>AC33</f>
        <v>0</v>
      </c>
      <c r="AD32" s="450">
        <f>AD33</f>
        <v>112</v>
      </c>
      <c r="AE32" s="450">
        <f t="shared" ref="AE32:AE51" si="6">AD32-AC32</f>
        <v>112</v>
      </c>
      <c r="AF32" s="452" t="e">
        <f>AD32/AC32</f>
        <v>#DIV/0!</v>
      </c>
    </row>
    <row r="33" spans="1:32" s="165" customFormat="1" ht="35.4" customHeight="1">
      <c r="A33" s="317"/>
      <c r="B33" s="805" t="s">
        <v>759</v>
      </c>
      <c r="C33" s="806"/>
      <c r="D33" s="806"/>
      <c r="E33" s="806"/>
      <c r="F33" s="806"/>
      <c r="G33" s="806"/>
      <c r="H33" s="806"/>
      <c r="I33" s="806"/>
      <c r="J33" s="806"/>
      <c r="K33" s="806"/>
      <c r="L33" s="807"/>
      <c r="M33" s="321"/>
      <c r="N33" s="321"/>
      <c r="O33" s="320">
        <f t="shared" si="2"/>
        <v>0</v>
      </c>
      <c r="P33" s="321"/>
      <c r="Q33" s="448"/>
      <c r="R33" s="448"/>
      <c r="S33" s="450">
        <f t="shared" si="3"/>
        <v>0</v>
      </c>
      <c r="T33" s="452" t="e">
        <f t="shared" si="4"/>
        <v>#DIV/0!</v>
      </c>
      <c r="U33" s="448"/>
      <c r="V33" s="448">
        <v>112</v>
      </c>
      <c r="W33" s="448">
        <f t="shared" ref="W33:W51" si="7">V33-U33</f>
        <v>112</v>
      </c>
      <c r="X33" s="453"/>
      <c r="Y33" s="448"/>
      <c r="Z33" s="448"/>
      <c r="AA33" s="450">
        <f t="shared" si="5"/>
        <v>0</v>
      </c>
      <c r="AB33" s="448"/>
      <c r="AC33" s="448">
        <f>M33+Q33+U33+Y33</f>
        <v>0</v>
      </c>
      <c r="AD33" s="448">
        <f>N33+R33+V33+Z33</f>
        <v>112</v>
      </c>
      <c r="AE33" s="448">
        <f t="shared" si="6"/>
        <v>112</v>
      </c>
      <c r="AF33" s="454" t="e">
        <f t="shared" ref="AF33:AF51" si="8">AD33/AC33*100</f>
        <v>#DIV/0!</v>
      </c>
    </row>
    <row r="34" spans="1:32" s="165" customFormat="1" ht="36.75" customHeight="1">
      <c r="A34" s="319">
        <v>2</v>
      </c>
      <c r="B34" s="721" t="s">
        <v>874</v>
      </c>
      <c r="C34" s="722"/>
      <c r="D34" s="722"/>
      <c r="E34" s="722"/>
      <c r="F34" s="722"/>
      <c r="G34" s="722"/>
      <c r="H34" s="722"/>
      <c r="I34" s="722"/>
      <c r="J34" s="722"/>
      <c r="K34" s="722"/>
      <c r="L34" s="723"/>
      <c r="M34" s="320">
        <f>SUM(M35:M44)</f>
        <v>0</v>
      </c>
      <c r="N34" s="463">
        <f t="shared" ref="N34:AE34" si="9">SUM(N35:N44)</f>
        <v>0</v>
      </c>
      <c r="O34" s="463">
        <f t="shared" si="9"/>
        <v>0</v>
      </c>
      <c r="P34" s="463">
        <f t="shared" si="9"/>
        <v>0</v>
      </c>
      <c r="Q34" s="463">
        <f t="shared" si="9"/>
        <v>3233.1</v>
      </c>
      <c r="R34" s="463">
        <f t="shared" si="9"/>
        <v>3233.1</v>
      </c>
      <c r="S34" s="463">
        <f t="shared" si="9"/>
        <v>0</v>
      </c>
      <c r="T34" s="463">
        <f t="shared" si="9"/>
        <v>100</v>
      </c>
      <c r="U34" s="463">
        <f t="shared" si="9"/>
        <v>0</v>
      </c>
      <c r="V34" s="463">
        <f t="shared" si="9"/>
        <v>16712</v>
      </c>
      <c r="W34" s="463">
        <f t="shared" si="9"/>
        <v>16712</v>
      </c>
      <c r="X34" s="463">
        <f t="shared" si="9"/>
        <v>0</v>
      </c>
      <c r="Y34" s="463">
        <f t="shared" si="9"/>
        <v>0</v>
      </c>
      <c r="Z34" s="463">
        <f t="shared" si="9"/>
        <v>0</v>
      </c>
      <c r="AA34" s="463">
        <f t="shared" si="9"/>
        <v>0</v>
      </c>
      <c r="AB34" s="463">
        <f t="shared" si="9"/>
        <v>0</v>
      </c>
      <c r="AC34" s="463">
        <f t="shared" si="9"/>
        <v>3233.1</v>
      </c>
      <c r="AD34" s="463">
        <f t="shared" si="9"/>
        <v>19945.099999999999</v>
      </c>
      <c r="AE34" s="463">
        <f t="shared" si="9"/>
        <v>2281</v>
      </c>
      <c r="AF34" s="425">
        <f>AD34/AC34*100</f>
        <v>616.90328168012115</v>
      </c>
    </row>
    <row r="35" spans="1:32" s="165" customFormat="1" ht="36.75" customHeight="1">
      <c r="A35" s="317"/>
      <c r="B35" s="709" t="s">
        <v>750</v>
      </c>
      <c r="C35" s="710"/>
      <c r="D35" s="710"/>
      <c r="E35" s="710"/>
      <c r="F35" s="710"/>
      <c r="G35" s="710"/>
      <c r="H35" s="710"/>
      <c r="I35" s="710"/>
      <c r="J35" s="710"/>
      <c r="K35" s="710"/>
      <c r="L35" s="711"/>
      <c r="M35" s="321"/>
      <c r="N35" s="321"/>
      <c r="O35" s="321"/>
      <c r="P35" s="323"/>
      <c r="Q35" s="448"/>
      <c r="R35" s="448"/>
      <c r="S35" s="448"/>
      <c r="T35" s="449"/>
      <c r="U35" s="448"/>
      <c r="V35" s="448">
        <v>1939</v>
      </c>
      <c r="W35" s="448">
        <f t="shared" ref="W35:W44" si="10">V35-U35</f>
        <v>1939</v>
      </c>
      <c r="X35" s="449"/>
      <c r="Y35" s="448"/>
      <c r="Z35" s="448"/>
      <c r="AA35" s="448"/>
      <c r="AB35" s="449"/>
      <c r="AC35" s="448">
        <f t="shared" ref="AC35:AC44" si="11">SUM(M35,Q35,U35,Y35)</f>
        <v>0</v>
      </c>
      <c r="AD35" s="448">
        <f t="shared" ref="AD35:AD44" si="12">SUM(N35,R35,V35,Z35)</f>
        <v>1939</v>
      </c>
      <c r="AE35" s="448"/>
      <c r="AF35" s="449"/>
    </row>
    <row r="36" spans="1:32" s="165" customFormat="1" ht="36.75" customHeight="1">
      <c r="A36" s="317"/>
      <c r="B36" s="709" t="s">
        <v>746</v>
      </c>
      <c r="C36" s="710"/>
      <c r="D36" s="710"/>
      <c r="E36" s="710"/>
      <c r="F36" s="710"/>
      <c r="G36" s="710"/>
      <c r="H36" s="710"/>
      <c r="I36" s="710"/>
      <c r="J36" s="710"/>
      <c r="K36" s="710"/>
      <c r="L36" s="711"/>
      <c r="M36" s="321"/>
      <c r="N36" s="321"/>
      <c r="O36" s="321"/>
      <c r="P36" s="323"/>
      <c r="Q36" s="448"/>
      <c r="R36" s="448"/>
      <c r="S36" s="448"/>
      <c r="T36" s="449"/>
      <c r="U36" s="448"/>
      <c r="V36" s="448">
        <v>48</v>
      </c>
      <c r="W36" s="448">
        <f t="shared" si="10"/>
        <v>48</v>
      </c>
      <c r="X36" s="449"/>
      <c r="Y36" s="448"/>
      <c r="Z36" s="448"/>
      <c r="AA36" s="448"/>
      <c r="AB36" s="449"/>
      <c r="AC36" s="448">
        <f t="shared" si="11"/>
        <v>0</v>
      </c>
      <c r="AD36" s="448">
        <f t="shared" si="12"/>
        <v>48</v>
      </c>
      <c r="AE36" s="448"/>
      <c r="AF36" s="449"/>
    </row>
    <row r="37" spans="1:32" s="165" customFormat="1" ht="36.75" customHeight="1">
      <c r="A37" s="317"/>
      <c r="B37" s="709" t="s">
        <v>747</v>
      </c>
      <c r="C37" s="710"/>
      <c r="D37" s="710"/>
      <c r="E37" s="710"/>
      <c r="F37" s="710"/>
      <c r="G37" s="710"/>
      <c r="H37" s="710"/>
      <c r="I37" s="710"/>
      <c r="J37" s="710"/>
      <c r="K37" s="710"/>
      <c r="L37" s="711"/>
      <c r="M37" s="321"/>
      <c r="N37" s="321"/>
      <c r="O37" s="321"/>
      <c r="P37" s="323"/>
      <c r="Q37" s="448"/>
      <c r="R37" s="448"/>
      <c r="S37" s="448"/>
      <c r="T37" s="449"/>
      <c r="U37" s="448"/>
      <c r="V37" s="448">
        <v>24</v>
      </c>
      <c r="W37" s="448">
        <f t="shared" si="10"/>
        <v>24</v>
      </c>
      <c r="X37" s="449"/>
      <c r="Y37" s="448"/>
      <c r="Z37" s="448"/>
      <c r="AA37" s="448"/>
      <c r="AB37" s="449"/>
      <c r="AC37" s="448">
        <f t="shared" si="11"/>
        <v>0</v>
      </c>
      <c r="AD37" s="448">
        <f t="shared" si="12"/>
        <v>24</v>
      </c>
      <c r="AE37" s="448"/>
      <c r="AF37" s="449"/>
    </row>
    <row r="38" spans="1:32" s="165" customFormat="1" ht="36.75" customHeight="1">
      <c r="A38" s="317"/>
      <c r="B38" s="709" t="s">
        <v>752</v>
      </c>
      <c r="C38" s="710"/>
      <c r="D38" s="710"/>
      <c r="E38" s="710"/>
      <c r="F38" s="710"/>
      <c r="G38" s="710"/>
      <c r="H38" s="710"/>
      <c r="I38" s="710"/>
      <c r="J38" s="710"/>
      <c r="K38" s="710"/>
      <c r="L38" s="711"/>
      <c r="M38" s="321"/>
      <c r="N38" s="321"/>
      <c r="O38" s="321">
        <f>N38-M38</f>
        <v>0</v>
      </c>
      <c r="P38" s="323"/>
      <c r="Q38" s="448">
        <v>3233.1</v>
      </c>
      <c r="R38" s="448">
        <v>3233.1</v>
      </c>
      <c r="S38" s="448">
        <f>R38-Q38</f>
        <v>0</v>
      </c>
      <c r="T38" s="449">
        <f>R38/Q38*100</f>
        <v>100</v>
      </c>
      <c r="U38" s="448"/>
      <c r="V38" s="448"/>
      <c r="W38" s="448">
        <f t="shared" si="10"/>
        <v>0</v>
      </c>
      <c r="X38" s="449"/>
      <c r="Y38" s="448"/>
      <c r="Z38" s="448"/>
      <c r="AA38" s="448">
        <f>Z38-Y38</f>
        <v>0</v>
      </c>
      <c r="AB38" s="449"/>
      <c r="AC38" s="448">
        <f t="shared" si="11"/>
        <v>3233.1</v>
      </c>
      <c r="AD38" s="448">
        <f t="shared" si="12"/>
        <v>3233.1</v>
      </c>
      <c r="AE38" s="448">
        <f>AD38-AC38</f>
        <v>0</v>
      </c>
      <c r="AF38" s="449">
        <f>AD38/AC38*100</f>
        <v>100</v>
      </c>
    </row>
    <row r="39" spans="1:32" s="165" customFormat="1" ht="36.75" customHeight="1">
      <c r="A39" s="317"/>
      <c r="B39" s="709" t="s">
        <v>751</v>
      </c>
      <c r="C39" s="710"/>
      <c r="D39" s="710"/>
      <c r="E39" s="710"/>
      <c r="F39" s="710"/>
      <c r="G39" s="710"/>
      <c r="H39" s="710"/>
      <c r="I39" s="710"/>
      <c r="J39" s="710"/>
      <c r="K39" s="710"/>
      <c r="L39" s="711"/>
      <c r="M39" s="321"/>
      <c r="N39" s="321"/>
      <c r="O39" s="321"/>
      <c r="P39" s="323"/>
      <c r="Q39" s="448"/>
      <c r="R39" s="448"/>
      <c r="S39" s="448"/>
      <c r="T39" s="449"/>
      <c r="U39" s="448"/>
      <c r="V39" s="448">
        <v>56</v>
      </c>
      <c r="W39" s="448">
        <f t="shared" si="10"/>
        <v>56</v>
      </c>
      <c r="X39" s="449"/>
      <c r="Y39" s="448"/>
      <c r="Z39" s="448"/>
      <c r="AA39" s="448"/>
      <c r="AB39" s="449"/>
      <c r="AC39" s="448">
        <f t="shared" si="11"/>
        <v>0</v>
      </c>
      <c r="AD39" s="448">
        <f t="shared" si="12"/>
        <v>56</v>
      </c>
      <c r="AE39" s="448"/>
      <c r="AF39" s="449"/>
    </row>
    <row r="40" spans="1:32" s="165" customFormat="1" ht="36.75" customHeight="1">
      <c r="A40" s="317"/>
      <c r="B40" s="709" t="s">
        <v>744</v>
      </c>
      <c r="C40" s="710"/>
      <c r="D40" s="710"/>
      <c r="E40" s="710"/>
      <c r="F40" s="710"/>
      <c r="G40" s="710"/>
      <c r="H40" s="710"/>
      <c r="I40" s="710"/>
      <c r="J40" s="710"/>
      <c r="K40" s="710"/>
      <c r="L40" s="711"/>
      <c r="M40" s="321"/>
      <c r="N40" s="321"/>
      <c r="O40" s="321"/>
      <c r="P40" s="323"/>
      <c r="Q40" s="448"/>
      <c r="R40" s="448"/>
      <c r="S40" s="448"/>
      <c r="T40" s="449"/>
      <c r="U40" s="448"/>
      <c r="V40" s="448">
        <v>7</v>
      </c>
      <c r="W40" s="448">
        <f t="shared" si="10"/>
        <v>7</v>
      </c>
      <c r="X40" s="449"/>
      <c r="Y40" s="448"/>
      <c r="Z40" s="448"/>
      <c r="AA40" s="448"/>
      <c r="AB40" s="449"/>
      <c r="AC40" s="448">
        <f t="shared" si="11"/>
        <v>0</v>
      </c>
      <c r="AD40" s="448">
        <f t="shared" si="12"/>
        <v>7</v>
      </c>
      <c r="AE40" s="448"/>
      <c r="AF40" s="449"/>
    </row>
    <row r="41" spans="1:32" s="165" customFormat="1" ht="48.75" customHeight="1">
      <c r="A41" s="317"/>
      <c r="B41" s="709" t="s">
        <v>680</v>
      </c>
      <c r="C41" s="710"/>
      <c r="D41" s="710"/>
      <c r="E41" s="710"/>
      <c r="F41" s="710"/>
      <c r="G41" s="710"/>
      <c r="H41" s="710"/>
      <c r="I41" s="710"/>
      <c r="J41" s="710"/>
      <c r="K41" s="710"/>
      <c r="L41" s="711"/>
      <c r="M41" s="321"/>
      <c r="N41" s="321"/>
      <c r="O41" s="321">
        <f>N41-M41</f>
        <v>0</v>
      </c>
      <c r="P41" s="323"/>
      <c r="Q41" s="448"/>
      <c r="R41" s="448"/>
      <c r="S41" s="448">
        <f>R41-Q41</f>
        <v>0</v>
      </c>
      <c r="T41" s="449"/>
      <c r="U41" s="448"/>
      <c r="V41" s="448">
        <v>2281</v>
      </c>
      <c r="W41" s="448">
        <f t="shared" si="10"/>
        <v>2281</v>
      </c>
      <c r="X41" s="449"/>
      <c r="Y41" s="448"/>
      <c r="Z41" s="448"/>
      <c r="AA41" s="448"/>
      <c r="AB41" s="449"/>
      <c r="AC41" s="448">
        <f t="shared" si="11"/>
        <v>0</v>
      </c>
      <c r="AD41" s="448">
        <f t="shared" si="12"/>
        <v>2281</v>
      </c>
      <c r="AE41" s="448">
        <f>AD41-AC41</f>
        <v>2281</v>
      </c>
      <c r="AF41" s="454" t="e">
        <f>AD41/AC41*100</f>
        <v>#DIV/0!</v>
      </c>
    </row>
    <row r="42" spans="1:32" s="165" customFormat="1" ht="36.75" customHeight="1">
      <c r="A42" s="317"/>
      <c r="B42" s="709" t="s">
        <v>748</v>
      </c>
      <c r="C42" s="710"/>
      <c r="D42" s="710"/>
      <c r="E42" s="710"/>
      <c r="F42" s="710"/>
      <c r="G42" s="710"/>
      <c r="H42" s="710"/>
      <c r="I42" s="710"/>
      <c r="J42" s="710"/>
      <c r="K42" s="710"/>
      <c r="L42" s="711"/>
      <c r="M42" s="321"/>
      <c r="N42" s="321"/>
      <c r="O42" s="321"/>
      <c r="P42" s="323"/>
      <c r="Q42" s="448"/>
      <c r="R42" s="448"/>
      <c r="S42" s="448"/>
      <c r="T42" s="449"/>
      <c r="U42" s="448"/>
      <c r="V42" s="448">
        <v>220</v>
      </c>
      <c r="W42" s="448">
        <f t="shared" si="10"/>
        <v>220</v>
      </c>
      <c r="X42" s="449"/>
      <c r="Y42" s="448"/>
      <c r="Z42" s="448"/>
      <c r="AA42" s="448"/>
      <c r="AB42" s="449"/>
      <c r="AC42" s="448">
        <f t="shared" si="11"/>
        <v>0</v>
      </c>
      <c r="AD42" s="448">
        <f t="shared" si="12"/>
        <v>220</v>
      </c>
      <c r="AE42" s="448"/>
      <c r="AF42" s="449"/>
    </row>
    <row r="43" spans="1:32" s="165" customFormat="1" ht="36.75" customHeight="1">
      <c r="A43" s="317"/>
      <c r="B43" s="709" t="s">
        <v>749</v>
      </c>
      <c r="C43" s="710"/>
      <c r="D43" s="710"/>
      <c r="E43" s="710"/>
      <c r="F43" s="710"/>
      <c r="G43" s="710"/>
      <c r="H43" s="710"/>
      <c r="I43" s="710"/>
      <c r="J43" s="710"/>
      <c r="K43" s="710"/>
      <c r="L43" s="711"/>
      <c r="M43" s="321"/>
      <c r="N43" s="321"/>
      <c r="O43" s="321"/>
      <c r="P43" s="323"/>
      <c r="Q43" s="448"/>
      <c r="R43" s="448"/>
      <c r="S43" s="448"/>
      <c r="T43" s="449"/>
      <c r="U43" s="448"/>
      <c r="V43" s="448">
        <v>11</v>
      </c>
      <c r="W43" s="448">
        <f t="shared" si="10"/>
        <v>11</v>
      </c>
      <c r="X43" s="449"/>
      <c r="Y43" s="448"/>
      <c r="Z43" s="448"/>
      <c r="AA43" s="448"/>
      <c r="AB43" s="449"/>
      <c r="AC43" s="448">
        <f t="shared" si="11"/>
        <v>0</v>
      </c>
      <c r="AD43" s="448">
        <f t="shared" si="12"/>
        <v>11</v>
      </c>
      <c r="AE43" s="448"/>
      <c r="AF43" s="449"/>
    </row>
    <row r="44" spans="1:32" s="165" customFormat="1" ht="36.75" customHeight="1">
      <c r="A44" s="317"/>
      <c r="B44" s="709" t="s">
        <v>745</v>
      </c>
      <c r="C44" s="710"/>
      <c r="D44" s="710"/>
      <c r="E44" s="710"/>
      <c r="F44" s="710"/>
      <c r="G44" s="710"/>
      <c r="H44" s="710"/>
      <c r="I44" s="710"/>
      <c r="J44" s="710"/>
      <c r="K44" s="710"/>
      <c r="L44" s="711"/>
      <c r="M44" s="321"/>
      <c r="N44" s="321"/>
      <c r="O44" s="321"/>
      <c r="P44" s="323"/>
      <c r="Q44" s="448"/>
      <c r="R44" s="448"/>
      <c r="S44" s="448"/>
      <c r="T44" s="449"/>
      <c r="U44" s="448"/>
      <c r="V44" s="448">
        <v>12126</v>
      </c>
      <c r="W44" s="448">
        <f t="shared" si="10"/>
        <v>12126</v>
      </c>
      <c r="X44" s="449"/>
      <c r="Y44" s="448"/>
      <c r="Z44" s="448"/>
      <c r="AA44" s="448"/>
      <c r="AB44" s="449"/>
      <c r="AC44" s="448">
        <f t="shared" si="11"/>
        <v>0</v>
      </c>
      <c r="AD44" s="448">
        <f t="shared" si="12"/>
        <v>12126</v>
      </c>
      <c r="AE44" s="448"/>
      <c r="AF44" s="449"/>
    </row>
    <row r="45" spans="1:32" s="165" customFormat="1" ht="48.75" customHeight="1">
      <c r="A45" s="319">
        <v>3</v>
      </c>
      <c r="B45" s="721" t="s">
        <v>875</v>
      </c>
      <c r="C45" s="722"/>
      <c r="D45" s="722"/>
      <c r="E45" s="722"/>
      <c r="F45" s="722"/>
      <c r="G45" s="722"/>
      <c r="H45" s="722"/>
      <c r="I45" s="722"/>
      <c r="J45" s="722"/>
      <c r="K45" s="722"/>
      <c r="L45" s="723"/>
      <c r="M45" s="320">
        <f>M46</f>
        <v>0</v>
      </c>
      <c r="N45" s="320">
        <f>N46</f>
        <v>0</v>
      </c>
      <c r="O45" s="320">
        <f t="shared" si="2"/>
        <v>0</v>
      </c>
      <c r="P45" s="322"/>
      <c r="Q45" s="450">
        <f>Q46</f>
        <v>0</v>
      </c>
      <c r="R45" s="450">
        <f>R46</f>
        <v>0</v>
      </c>
      <c r="S45" s="450">
        <f t="shared" si="3"/>
        <v>0</v>
      </c>
      <c r="T45" s="451"/>
      <c r="U45" s="450">
        <f>U46</f>
        <v>0</v>
      </c>
      <c r="V45" s="450">
        <f>V46</f>
        <v>16</v>
      </c>
      <c r="W45" s="450">
        <f t="shared" si="7"/>
        <v>16</v>
      </c>
      <c r="X45" s="452" t="e">
        <f t="shared" ref="X45:X51" si="13">V45/U45*100</f>
        <v>#DIV/0!</v>
      </c>
      <c r="Y45" s="450"/>
      <c r="Z45" s="450"/>
      <c r="AA45" s="450"/>
      <c r="AB45" s="451"/>
      <c r="AC45" s="450">
        <f>AC46</f>
        <v>0</v>
      </c>
      <c r="AD45" s="450">
        <f>AD46</f>
        <v>16</v>
      </c>
      <c r="AE45" s="450">
        <f t="shared" si="6"/>
        <v>16</v>
      </c>
      <c r="AF45" s="452" t="e">
        <f t="shared" si="8"/>
        <v>#DIV/0!</v>
      </c>
    </row>
    <row r="46" spans="1:32" s="165" customFormat="1" ht="45" customHeight="1">
      <c r="A46" s="317"/>
      <c r="B46" s="709" t="s">
        <v>668</v>
      </c>
      <c r="C46" s="710"/>
      <c r="D46" s="710"/>
      <c r="E46" s="710"/>
      <c r="F46" s="710"/>
      <c r="G46" s="710"/>
      <c r="H46" s="710"/>
      <c r="I46" s="710"/>
      <c r="J46" s="710"/>
      <c r="K46" s="710"/>
      <c r="L46" s="711"/>
      <c r="M46" s="321"/>
      <c r="N46" s="321"/>
      <c r="O46" s="321">
        <f t="shared" si="2"/>
        <v>0</v>
      </c>
      <c r="P46" s="323"/>
      <c r="Q46" s="448"/>
      <c r="R46" s="448"/>
      <c r="S46" s="448">
        <f t="shared" si="3"/>
        <v>0</v>
      </c>
      <c r="T46" s="449"/>
      <c r="U46" s="448"/>
      <c r="V46" s="448">
        <v>16</v>
      </c>
      <c r="W46" s="448">
        <f t="shared" si="7"/>
        <v>16</v>
      </c>
      <c r="X46" s="449"/>
      <c r="Y46" s="448"/>
      <c r="Z46" s="448"/>
      <c r="AA46" s="448"/>
      <c r="AB46" s="449"/>
      <c r="AC46" s="448">
        <f t="shared" ref="AC46:AD46" si="14">SUM(M46,Q46,U46,Y46)</f>
        <v>0</v>
      </c>
      <c r="AD46" s="448">
        <f t="shared" si="14"/>
        <v>16</v>
      </c>
      <c r="AE46" s="448">
        <f t="shared" si="6"/>
        <v>16</v>
      </c>
      <c r="AF46" s="454" t="e">
        <f t="shared" si="8"/>
        <v>#DIV/0!</v>
      </c>
    </row>
    <row r="47" spans="1:32" s="165" customFormat="1" ht="57.75" customHeight="1">
      <c r="A47" s="319">
        <v>4</v>
      </c>
      <c r="B47" s="721" t="s">
        <v>876</v>
      </c>
      <c r="C47" s="722"/>
      <c r="D47" s="722"/>
      <c r="E47" s="722"/>
      <c r="F47" s="722"/>
      <c r="G47" s="722"/>
      <c r="H47" s="722"/>
      <c r="I47" s="722"/>
      <c r="J47" s="722"/>
      <c r="K47" s="722"/>
      <c r="L47" s="723"/>
      <c r="M47" s="450">
        <f>SUM(M48:M50)</f>
        <v>0</v>
      </c>
      <c r="N47" s="450">
        <f t="shared" ref="N47:AE47" si="15">SUM(N48:N50)</f>
        <v>0</v>
      </c>
      <c r="O47" s="450">
        <f t="shared" si="15"/>
        <v>0</v>
      </c>
      <c r="P47" s="450">
        <f t="shared" si="15"/>
        <v>0</v>
      </c>
      <c r="Q47" s="450">
        <f t="shared" si="15"/>
        <v>14650.5</v>
      </c>
      <c r="R47" s="450">
        <f t="shared" si="15"/>
        <v>14650.5</v>
      </c>
      <c r="S47" s="450">
        <f t="shared" si="15"/>
        <v>0</v>
      </c>
      <c r="T47" s="450">
        <f t="shared" si="15"/>
        <v>100</v>
      </c>
      <c r="U47" s="450">
        <f t="shared" si="15"/>
        <v>0</v>
      </c>
      <c r="V47" s="450">
        <f t="shared" si="15"/>
        <v>498.5</v>
      </c>
      <c r="W47" s="450">
        <f t="shared" si="15"/>
        <v>498.5</v>
      </c>
      <c r="X47" s="450">
        <f t="shared" si="15"/>
        <v>0</v>
      </c>
      <c r="Y47" s="450">
        <f t="shared" si="15"/>
        <v>0</v>
      </c>
      <c r="Z47" s="450">
        <f t="shared" si="15"/>
        <v>0</v>
      </c>
      <c r="AA47" s="450">
        <f t="shared" si="15"/>
        <v>0</v>
      </c>
      <c r="AB47" s="450">
        <f t="shared" si="15"/>
        <v>0</v>
      </c>
      <c r="AC47" s="450">
        <f t="shared" si="15"/>
        <v>14650.5</v>
      </c>
      <c r="AD47" s="450">
        <f t="shared" si="15"/>
        <v>15149</v>
      </c>
      <c r="AE47" s="450">
        <f t="shared" si="15"/>
        <v>244.5</v>
      </c>
      <c r="AF47" s="450">
        <f>AD47/AC47*100</f>
        <v>103.40261424524759</v>
      </c>
    </row>
    <row r="48" spans="1:32" s="165" customFormat="1" ht="54.75" customHeight="1">
      <c r="A48" s="317"/>
      <c r="B48" s="712" t="s">
        <v>753</v>
      </c>
      <c r="C48" s="713"/>
      <c r="D48" s="713"/>
      <c r="E48" s="713"/>
      <c r="F48" s="713"/>
      <c r="G48" s="713"/>
      <c r="H48" s="713"/>
      <c r="I48" s="713"/>
      <c r="J48" s="713"/>
      <c r="K48" s="713"/>
      <c r="L48" s="714"/>
      <c r="M48" s="321"/>
      <c r="N48" s="321"/>
      <c r="O48" s="321"/>
      <c r="P48" s="323"/>
      <c r="Q48" s="448">
        <v>3600</v>
      </c>
      <c r="R48" s="448">
        <v>3600</v>
      </c>
      <c r="S48" s="448">
        <f>R48-Q48</f>
        <v>0</v>
      </c>
      <c r="T48" s="449"/>
      <c r="U48" s="448"/>
      <c r="V48" s="448"/>
      <c r="W48" s="448">
        <f>V48-U48</f>
        <v>0</v>
      </c>
      <c r="X48" s="449"/>
      <c r="Y48" s="448"/>
      <c r="Z48" s="448"/>
      <c r="AA48" s="448"/>
      <c r="AB48" s="449"/>
      <c r="AC48" s="448">
        <f>M48+Q48+U48</f>
        <v>3600</v>
      </c>
      <c r="AD48" s="448">
        <f>N48+R48+V48+Z48</f>
        <v>3600</v>
      </c>
      <c r="AE48" s="448"/>
      <c r="AF48" s="449">
        <f>AD48/AC48*100</f>
        <v>100</v>
      </c>
    </row>
    <row r="49" spans="1:32" s="165" customFormat="1" ht="36.75" customHeight="1">
      <c r="A49" s="317"/>
      <c r="B49" s="709" t="s">
        <v>754</v>
      </c>
      <c r="C49" s="710"/>
      <c r="D49" s="710"/>
      <c r="E49" s="710"/>
      <c r="F49" s="710"/>
      <c r="G49" s="710"/>
      <c r="H49" s="710"/>
      <c r="I49" s="710"/>
      <c r="J49" s="710"/>
      <c r="K49" s="710"/>
      <c r="L49" s="711"/>
      <c r="M49" s="321"/>
      <c r="N49" s="321"/>
      <c r="O49" s="321"/>
      <c r="P49" s="323"/>
      <c r="Q49" s="448"/>
      <c r="R49" s="448"/>
      <c r="S49" s="448"/>
      <c r="T49" s="449"/>
      <c r="U49" s="448"/>
      <c r="V49" s="448">
        <v>254</v>
      </c>
      <c r="W49" s="448">
        <f>V49-U49</f>
        <v>254</v>
      </c>
      <c r="X49" s="449"/>
      <c r="Y49" s="448"/>
      <c r="Z49" s="448"/>
      <c r="AA49" s="448"/>
      <c r="AB49" s="449"/>
      <c r="AC49" s="448">
        <f>M49+Q49+U49</f>
        <v>0</v>
      </c>
      <c r="AD49" s="448">
        <f>N49+R49+V49+Z49</f>
        <v>254</v>
      </c>
      <c r="AE49" s="448"/>
      <c r="AF49" s="449"/>
    </row>
    <row r="50" spans="1:32" s="165" customFormat="1" ht="39.75" customHeight="1">
      <c r="A50" s="317"/>
      <c r="B50" s="709" t="s">
        <v>677</v>
      </c>
      <c r="C50" s="710"/>
      <c r="D50" s="710"/>
      <c r="E50" s="710"/>
      <c r="F50" s="710"/>
      <c r="G50" s="710"/>
      <c r="H50" s="710"/>
      <c r="I50" s="710"/>
      <c r="J50" s="710"/>
      <c r="K50" s="710"/>
      <c r="L50" s="711"/>
      <c r="M50" s="321"/>
      <c r="N50" s="321"/>
      <c r="O50" s="321">
        <f t="shared" si="2"/>
        <v>0</v>
      </c>
      <c r="P50" s="323"/>
      <c r="Q50" s="448">
        <v>11050.5</v>
      </c>
      <c r="R50" s="448">
        <v>11050.5</v>
      </c>
      <c r="S50" s="448">
        <f t="shared" si="3"/>
        <v>0</v>
      </c>
      <c r="T50" s="449">
        <f t="shared" si="4"/>
        <v>100</v>
      </c>
      <c r="U50" s="448">
        <v>0</v>
      </c>
      <c r="V50" s="448">
        <v>244.5</v>
      </c>
      <c r="W50" s="448">
        <f t="shared" si="7"/>
        <v>244.5</v>
      </c>
      <c r="X50" s="449"/>
      <c r="Y50" s="448"/>
      <c r="Z50" s="448"/>
      <c r="AA50" s="448">
        <f t="shared" si="5"/>
        <v>0</v>
      </c>
      <c r="AB50" s="449"/>
      <c r="AC50" s="448">
        <f t="shared" ref="AC50:AC54" si="16">M50+Q50+U50</f>
        <v>11050.5</v>
      </c>
      <c r="AD50" s="448">
        <f>N50+R50+V50+Z50</f>
        <v>11295</v>
      </c>
      <c r="AE50" s="448">
        <f t="shared" si="6"/>
        <v>244.5</v>
      </c>
      <c r="AF50" s="449">
        <f t="shared" si="8"/>
        <v>102.21256956698792</v>
      </c>
    </row>
    <row r="51" spans="1:32" s="165" customFormat="1" ht="39.75" customHeight="1">
      <c r="A51" s="319">
        <v>5</v>
      </c>
      <c r="B51" s="715" t="s">
        <v>877</v>
      </c>
      <c r="C51" s="716"/>
      <c r="D51" s="716"/>
      <c r="E51" s="716"/>
      <c r="F51" s="716"/>
      <c r="G51" s="716"/>
      <c r="H51" s="716"/>
      <c r="I51" s="716"/>
      <c r="J51" s="716"/>
      <c r="K51" s="716"/>
      <c r="L51" s="717"/>
      <c r="M51" s="320">
        <f>SUM(M52:M55)</f>
        <v>0</v>
      </c>
      <c r="N51" s="320">
        <f>SUM(N52:N55)</f>
        <v>0</v>
      </c>
      <c r="O51" s="320">
        <f t="shared" si="2"/>
        <v>0</v>
      </c>
      <c r="P51" s="322"/>
      <c r="Q51" s="450">
        <f>SUM(Q52:Q55)</f>
        <v>0</v>
      </c>
      <c r="R51" s="450">
        <f>SUM(R52:R55)</f>
        <v>0</v>
      </c>
      <c r="S51" s="450">
        <f t="shared" si="3"/>
        <v>0</v>
      </c>
      <c r="T51" s="451"/>
      <c r="U51" s="450">
        <f>SUM(U52:U55)</f>
        <v>3225</v>
      </c>
      <c r="V51" s="450">
        <f>SUM(V52:V55)</f>
        <v>0</v>
      </c>
      <c r="W51" s="450">
        <f t="shared" si="7"/>
        <v>-3225</v>
      </c>
      <c r="X51" s="451">
        <f t="shared" si="13"/>
        <v>0</v>
      </c>
      <c r="Y51" s="450">
        <f>SUM(Y52:Y55)</f>
        <v>0</v>
      </c>
      <c r="Z51" s="450">
        <f>SUM(Z52:Z55)</f>
        <v>0</v>
      </c>
      <c r="AA51" s="450">
        <f t="shared" si="5"/>
        <v>0</v>
      </c>
      <c r="AB51" s="451"/>
      <c r="AC51" s="450">
        <f t="shared" si="16"/>
        <v>3225</v>
      </c>
      <c r="AD51" s="450">
        <f>N51+R51+V51+Z51</f>
        <v>0</v>
      </c>
      <c r="AE51" s="450">
        <f t="shared" si="6"/>
        <v>-3225</v>
      </c>
      <c r="AF51" s="451">
        <f t="shared" si="8"/>
        <v>0</v>
      </c>
    </row>
    <row r="52" spans="1:32" s="165" customFormat="1" ht="36.75" customHeight="1">
      <c r="A52" s="317"/>
      <c r="B52" s="709" t="s">
        <v>755</v>
      </c>
      <c r="C52" s="710"/>
      <c r="D52" s="710"/>
      <c r="E52" s="710"/>
      <c r="F52" s="710"/>
      <c r="G52" s="710"/>
      <c r="H52" s="710"/>
      <c r="I52" s="710"/>
      <c r="J52" s="710"/>
      <c r="K52" s="710"/>
      <c r="L52" s="711"/>
      <c r="M52" s="321"/>
      <c r="N52" s="321"/>
      <c r="O52" s="321">
        <f>N52-M52</f>
        <v>0</v>
      </c>
      <c r="P52" s="323"/>
      <c r="Q52" s="448"/>
      <c r="R52" s="448"/>
      <c r="S52" s="448">
        <f>R52-Q52</f>
        <v>0</v>
      </c>
      <c r="T52" s="449"/>
      <c r="U52" s="448">
        <v>170</v>
      </c>
      <c r="V52" s="448"/>
      <c r="W52" s="448">
        <f>V52-U52</f>
        <v>-170</v>
      </c>
      <c r="X52" s="449">
        <f t="shared" ref="X52:X55" si="17">V52/U52*100</f>
        <v>0</v>
      </c>
      <c r="Y52" s="448"/>
      <c r="Z52" s="448"/>
      <c r="AA52" s="448">
        <f>Z52-Y52</f>
        <v>0</v>
      </c>
      <c r="AB52" s="449"/>
      <c r="AC52" s="448">
        <f t="shared" si="16"/>
        <v>170</v>
      </c>
      <c r="AD52" s="448">
        <f t="shared" ref="AD52:AD55" si="18">N52+R52+V52+Z52</f>
        <v>0</v>
      </c>
      <c r="AE52" s="448">
        <f>AD52-AC52</f>
        <v>-170</v>
      </c>
      <c r="AF52" s="449"/>
    </row>
    <row r="53" spans="1:32" s="165" customFormat="1" ht="41.25" customHeight="1">
      <c r="A53" s="317"/>
      <c r="B53" s="709" t="s">
        <v>756</v>
      </c>
      <c r="C53" s="710"/>
      <c r="D53" s="710"/>
      <c r="E53" s="710"/>
      <c r="F53" s="710"/>
      <c r="G53" s="710"/>
      <c r="H53" s="710"/>
      <c r="I53" s="710"/>
      <c r="J53" s="710"/>
      <c r="K53" s="710"/>
      <c r="L53" s="711"/>
      <c r="M53" s="321"/>
      <c r="N53" s="321"/>
      <c r="O53" s="321">
        <f>N53-M53</f>
        <v>0</v>
      </c>
      <c r="P53" s="323"/>
      <c r="Q53" s="448"/>
      <c r="R53" s="448"/>
      <c r="S53" s="448">
        <f>R53-Q53</f>
        <v>0</v>
      </c>
      <c r="T53" s="449"/>
      <c r="U53" s="448">
        <v>2500</v>
      </c>
      <c r="V53" s="448"/>
      <c r="W53" s="448">
        <f>V53-U53</f>
        <v>-2500</v>
      </c>
      <c r="X53" s="449">
        <f t="shared" si="17"/>
        <v>0</v>
      </c>
      <c r="Y53" s="448"/>
      <c r="Z53" s="448"/>
      <c r="AA53" s="448">
        <f>Z53-Y53</f>
        <v>0</v>
      </c>
      <c r="AB53" s="449"/>
      <c r="AC53" s="448">
        <f t="shared" si="16"/>
        <v>2500</v>
      </c>
      <c r="AD53" s="448">
        <f t="shared" si="18"/>
        <v>0</v>
      </c>
      <c r="AE53" s="448">
        <f>AD53-AC53</f>
        <v>-2500</v>
      </c>
      <c r="AF53" s="449"/>
    </row>
    <row r="54" spans="1:32" s="165" customFormat="1" ht="40.5" customHeight="1">
      <c r="A54" s="317"/>
      <c r="B54" s="709" t="s">
        <v>757</v>
      </c>
      <c r="C54" s="710"/>
      <c r="D54" s="710"/>
      <c r="E54" s="710"/>
      <c r="F54" s="710"/>
      <c r="G54" s="710"/>
      <c r="H54" s="710"/>
      <c r="I54" s="710"/>
      <c r="J54" s="710"/>
      <c r="K54" s="710"/>
      <c r="L54" s="711"/>
      <c r="M54" s="321"/>
      <c r="N54" s="321"/>
      <c r="O54" s="321">
        <f>N54-M54</f>
        <v>0</v>
      </c>
      <c r="P54" s="323"/>
      <c r="Q54" s="448"/>
      <c r="R54" s="448"/>
      <c r="S54" s="448">
        <f>R54-Q54</f>
        <v>0</v>
      </c>
      <c r="T54" s="449"/>
      <c r="U54" s="448">
        <v>105</v>
      </c>
      <c r="V54" s="448"/>
      <c r="W54" s="448">
        <f>V54-U54</f>
        <v>-105</v>
      </c>
      <c r="X54" s="449">
        <f t="shared" si="17"/>
        <v>0</v>
      </c>
      <c r="Y54" s="448"/>
      <c r="Z54" s="448"/>
      <c r="AA54" s="448">
        <f>Z54-Y54</f>
        <v>0</v>
      </c>
      <c r="AB54" s="449"/>
      <c r="AC54" s="448">
        <f t="shared" si="16"/>
        <v>105</v>
      </c>
      <c r="AD54" s="448">
        <f t="shared" si="18"/>
        <v>0</v>
      </c>
      <c r="AE54" s="448">
        <f>AD54-AC54</f>
        <v>-105</v>
      </c>
      <c r="AF54" s="449">
        <f t="shared" ref="AF54:AF55" si="19">AD54/AC54*100</f>
        <v>0</v>
      </c>
    </row>
    <row r="55" spans="1:32" s="165" customFormat="1" ht="36.75" customHeight="1">
      <c r="A55" s="317"/>
      <c r="B55" s="709" t="s">
        <v>758</v>
      </c>
      <c r="C55" s="710"/>
      <c r="D55" s="710"/>
      <c r="E55" s="710"/>
      <c r="F55" s="710"/>
      <c r="G55" s="710"/>
      <c r="H55" s="710"/>
      <c r="I55" s="710"/>
      <c r="J55" s="710"/>
      <c r="K55" s="710"/>
      <c r="L55" s="711"/>
      <c r="M55" s="321"/>
      <c r="N55" s="321"/>
      <c r="O55" s="321">
        <f>N55-M55</f>
        <v>0</v>
      </c>
      <c r="P55" s="323"/>
      <c r="Q55" s="448"/>
      <c r="R55" s="448"/>
      <c r="S55" s="448">
        <f>R55-Q55</f>
        <v>0</v>
      </c>
      <c r="T55" s="449"/>
      <c r="U55" s="448">
        <v>450</v>
      </c>
      <c r="V55" s="448"/>
      <c r="W55" s="448">
        <f>V55-U55</f>
        <v>-450</v>
      </c>
      <c r="X55" s="449">
        <f t="shared" si="17"/>
        <v>0</v>
      </c>
      <c r="Y55" s="448"/>
      <c r="Z55" s="448"/>
      <c r="AA55" s="448">
        <f>Z55-Y55</f>
        <v>0</v>
      </c>
      <c r="AB55" s="449"/>
      <c r="AC55" s="448">
        <f>M55+Q55+U55</f>
        <v>450</v>
      </c>
      <c r="AD55" s="448">
        <f t="shared" si="18"/>
        <v>0</v>
      </c>
      <c r="AE55" s="448">
        <f>AD55-AC55</f>
        <v>-450</v>
      </c>
      <c r="AF55" s="449">
        <f t="shared" si="19"/>
        <v>0</v>
      </c>
    </row>
    <row r="56" spans="1:32" s="165" customFormat="1" ht="41.25" customHeight="1">
      <c r="A56" s="718" t="s">
        <v>50</v>
      </c>
      <c r="B56" s="719"/>
      <c r="C56" s="719"/>
      <c r="D56" s="719"/>
      <c r="E56" s="719"/>
      <c r="F56" s="719"/>
      <c r="G56" s="719"/>
      <c r="H56" s="719"/>
      <c r="I56" s="719"/>
      <c r="J56" s="719"/>
      <c r="K56" s="719"/>
      <c r="L56" s="720"/>
      <c r="M56" s="320">
        <f>M34+M47+M51</f>
        <v>0</v>
      </c>
      <c r="N56" s="320">
        <f>N34+N47+N51</f>
        <v>0</v>
      </c>
      <c r="O56" s="320">
        <f>SUM(O52:O54)</f>
        <v>0</v>
      </c>
      <c r="P56" s="322"/>
      <c r="Q56" s="450">
        <f>Q32+Q34+Q47+Q51</f>
        <v>17883.599999999999</v>
      </c>
      <c r="R56" s="450">
        <f>R32+R34+R47+R51</f>
        <v>17883.599999999999</v>
      </c>
      <c r="S56" s="450">
        <f>R56-Q56</f>
        <v>0</v>
      </c>
      <c r="T56" s="451">
        <f t="shared" ref="T56" si="20">R56/Q56*100</f>
        <v>100</v>
      </c>
      <c r="U56" s="450">
        <f>U32+U34+U45+U47+U51</f>
        <v>3225</v>
      </c>
      <c r="V56" s="450">
        <f>V32+V34+V45+V47+V51</f>
        <v>17338.5</v>
      </c>
      <c r="W56" s="450">
        <f>V56-U56</f>
        <v>14113.5</v>
      </c>
      <c r="X56" s="451">
        <f t="shared" ref="X56" si="21">V56/U56*100</f>
        <v>537.62790697674416</v>
      </c>
      <c r="Y56" s="450">
        <f>Y34+Y47+Y51</f>
        <v>0</v>
      </c>
      <c r="Z56" s="450">
        <f>Z34+Z47+Z51</f>
        <v>0</v>
      </c>
      <c r="AA56" s="450">
        <f>SUM(AA52:AA54)</f>
        <v>0</v>
      </c>
      <c r="AB56" s="451"/>
      <c r="AC56" s="450">
        <f>AC32+AC34+AC47+AC51</f>
        <v>21108.6</v>
      </c>
      <c r="AD56" s="450">
        <f>AD32+AD34+AD45+AD47+AD51</f>
        <v>35222.1</v>
      </c>
      <c r="AE56" s="450">
        <f>AD56-AC56</f>
        <v>14113.5</v>
      </c>
      <c r="AF56" s="451">
        <f>AD56/AC56*100</f>
        <v>166.86137403712232</v>
      </c>
    </row>
    <row r="57" spans="1:32" s="165" customFormat="1" ht="35.25" customHeight="1">
      <c r="A57" s="699" t="s">
        <v>51</v>
      </c>
      <c r="B57" s="700"/>
      <c r="C57" s="700"/>
      <c r="D57" s="700"/>
      <c r="E57" s="700"/>
      <c r="F57" s="700"/>
      <c r="G57" s="700"/>
      <c r="H57" s="700"/>
      <c r="I57" s="700"/>
      <c r="J57" s="700"/>
      <c r="K57" s="700"/>
      <c r="L57" s="701"/>
      <c r="M57" s="321">
        <f>M56/AC56*100</f>
        <v>0</v>
      </c>
      <c r="N57" s="321">
        <f>N56/AD56*100</f>
        <v>0</v>
      </c>
      <c r="O57" s="321"/>
      <c r="P57" s="321"/>
      <c r="Q57" s="448">
        <f>Q56/AC56*100</f>
        <v>84.721866916801673</v>
      </c>
      <c r="R57" s="448">
        <f>R56/AD56*100</f>
        <v>50.773803946953755</v>
      </c>
      <c r="S57" s="448"/>
      <c r="T57" s="448"/>
      <c r="U57" s="448">
        <f>U56/AC56*100</f>
        <v>15.278133083198316</v>
      </c>
      <c r="V57" s="448">
        <f>V56/AD56*100</f>
        <v>49.226196053046245</v>
      </c>
      <c r="W57" s="448"/>
      <c r="X57" s="448"/>
      <c r="Y57" s="448">
        <f>Y56/AC56*100</f>
        <v>0</v>
      </c>
      <c r="Z57" s="448">
        <f>Z56/AD56*100</f>
        <v>0</v>
      </c>
      <c r="AA57" s="448"/>
      <c r="AB57" s="448"/>
      <c r="AC57" s="448">
        <f>SUM(M57,Q57,U57,Y57)</f>
        <v>99.999999999999986</v>
      </c>
      <c r="AD57" s="448">
        <f>SUM(N57,R57,V57,Z57)</f>
        <v>100</v>
      </c>
      <c r="AE57" s="448"/>
      <c r="AF57" s="448"/>
    </row>
    <row r="58" spans="1:32" s="165" customFormat="1" ht="21">
      <c r="A58" s="324"/>
      <c r="B58" s="324"/>
      <c r="C58" s="324"/>
      <c r="D58" s="324"/>
      <c r="E58" s="324"/>
      <c r="F58" s="324"/>
      <c r="G58" s="324"/>
      <c r="H58" s="324"/>
      <c r="I58" s="324"/>
      <c r="J58" s="324"/>
      <c r="K58" s="324"/>
      <c r="L58" s="324"/>
      <c r="M58" s="325"/>
      <c r="N58" s="325"/>
      <c r="O58" s="325"/>
      <c r="P58" s="325"/>
      <c r="Q58" s="325"/>
      <c r="R58" s="325"/>
      <c r="S58" s="325"/>
      <c r="T58" s="325"/>
      <c r="U58" s="325"/>
      <c r="V58" s="325"/>
      <c r="W58" s="325"/>
      <c r="X58" s="325"/>
      <c r="Y58" s="325"/>
      <c r="Z58" s="325"/>
      <c r="AA58" s="325"/>
      <c r="AB58" s="325"/>
      <c r="AC58" s="325"/>
      <c r="AD58" s="325"/>
      <c r="AE58" s="325"/>
      <c r="AF58" s="325"/>
    </row>
    <row r="59" spans="1:32" s="165" customFormat="1" ht="21">
      <c r="A59" s="324"/>
      <c r="B59" s="324"/>
      <c r="C59" s="324"/>
      <c r="D59" s="324"/>
      <c r="E59" s="324"/>
      <c r="F59" s="324"/>
      <c r="G59" s="324"/>
      <c r="H59" s="324"/>
      <c r="I59" s="324"/>
      <c r="J59" s="324"/>
      <c r="K59" s="324"/>
      <c r="L59" s="324"/>
      <c r="M59" s="325"/>
      <c r="N59" s="325"/>
      <c r="O59" s="325"/>
      <c r="P59" s="325"/>
      <c r="Q59" s="325"/>
      <c r="R59" s="325"/>
      <c r="S59" s="325"/>
      <c r="T59" s="325"/>
      <c r="U59" s="325"/>
      <c r="V59" s="325"/>
      <c r="W59" s="325"/>
      <c r="X59" s="325"/>
      <c r="Y59" s="325"/>
      <c r="Z59" s="325"/>
      <c r="AA59" s="325"/>
      <c r="AB59" s="325"/>
      <c r="AC59" s="325"/>
      <c r="AD59" s="325"/>
      <c r="AE59" s="325"/>
      <c r="AF59" s="325"/>
    </row>
    <row r="60" spans="1:32" s="165" customFormat="1" ht="21">
      <c r="A60" s="324"/>
      <c r="B60" s="324"/>
      <c r="C60" s="324"/>
      <c r="D60" s="324"/>
      <c r="E60" s="324"/>
      <c r="F60" s="324"/>
      <c r="G60" s="324"/>
      <c r="H60" s="324"/>
      <c r="I60" s="324"/>
      <c r="J60" s="324"/>
      <c r="K60" s="324"/>
      <c r="L60" s="324"/>
      <c r="M60" s="325"/>
      <c r="N60" s="325"/>
      <c r="O60" s="325"/>
      <c r="P60" s="325"/>
      <c r="Q60" s="325"/>
      <c r="R60" s="325"/>
      <c r="S60" s="325"/>
      <c r="T60" s="325"/>
      <c r="U60" s="325"/>
      <c r="V60" s="325"/>
      <c r="W60" s="325"/>
      <c r="X60" s="325"/>
      <c r="Y60" s="325"/>
      <c r="Z60" s="325"/>
      <c r="AA60" s="325"/>
      <c r="AB60" s="325"/>
      <c r="AC60" s="325"/>
      <c r="AD60" s="325"/>
      <c r="AE60" s="325"/>
      <c r="AF60" s="325"/>
    </row>
    <row r="61" spans="1:32" s="165" customFormat="1" ht="21">
      <c r="A61" s="169"/>
      <c r="B61" s="169"/>
      <c r="C61" s="169"/>
      <c r="D61" s="170"/>
      <c r="E61" s="170"/>
      <c r="F61" s="170"/>
      <c r="G61" s="170"/>
      <c r="H61" s="170"/>
      <c r="I61" s="170"/>
      <c r="J61" s="170"/>
      <c r="K61" s="170"/>
      <c r="L61" s="170"/>
      <c r="M61" s="170"/>
      <c r="N61" s="170"/>
      <c r="O61" s="170"/>
      <c r="P61" s="170"/>
      <c r="Q61" s="170"/>
      <c r="R61" s="170"/>
      <c r="S61" s="170"/>
      <c r="T61" s="170"/>
      <c r="U61" s="170"/>
      <c r="V61" s="170"/>
      <c r="W61" s="164"/>
      <c r="X61" s="164"/>
      <c r="Y61" s="164"/>
      <c r="Z61" s="164"/>
      <c r="AA61" s="164"/>
      <c r="AB61" s="164"/>
      <c r="AC61" s="164"/>
      <c r="AD61" s="164"/>
      <c r="AE61" s="164"/>
      <c r="AF61" s="164"/>
    </row>
    <row r="62" spans="1:32" s="165" customFormat="1" ht="21">
      <c r="A62" s="169"/>
      <c r="B62" s="169"/>
      <c r="C62" s="169"/>
      <c r="D62" s="170"/>
      <c r="E62" s="170"/>
      <c r="F62" s="170"/>
      <c r="G62" s="170"/>
      <c r="H62" s="170"/>
      <c r="I62" s="170"/>
      <c r="J62" s="170"/>
      <c r="K62" s="170"/>
      <c r="L62" s="170"/>
      <c r="M62" s="170"/>
      <c r="N62" s="170"/>
      <c r="O62" s="170"/>
      <c r="P62" s="170"/>
      <c r="Q62" s="170"/>
      <c r="R62" s="170"/>
      <c r="S62" s="170"/>
      <c r="T62" s="170"/>
      <c r="U62" s="170"/>
      <c r="V62" s="170"/>
      <c r="W62" s="164"/>
      <c r="X62" s="164"/>
      <c r="Y62" s="164"/>
      <c r="Z62" s="164"/>
      <c r="AA62" s="164"/>
      <c r="AB62" s="164"/>
      <c r="AC62" s="164"/>
      <c r="AD62" s="164"/>
      <c r="AE62" s="164"/>
      <c r="AF62" s="164"/>
    </row>
    <row r="63" spans="1:32" s="167" customFormat="1" ht="20.399999999999999">
      <c r="A63" s="166"/>
      <c r="B63" s="166"/>
      <c r="C63" s="166" t="s">
        <v>354</v>
      </c>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row>
    <row r="64" spans="1:32" s="171" customFormat="1" ht="21">
      <c r="A64" s="164"/>
      <c r="B64" s="164"/>
      <c r="C64" s="164"/>
      <c r="D64" s="164"/>
      <c r="E64" s="164"/>
      <c r="F64" s="164"/>
      <c r="G64" s="164"/>
      <c r="H64" s="164"/>
      <c r="I64" s="164"/>
      <c r="J64" s="164"/>
      <c r="K64" s="326"/>
      <c r="L64" s="164"/>
      <c r="M64" s="326"/>
      <c r="N64" s="326"/>
      <c r="O64" s="326"/>
      <c r="P64" s="326"/>
      <c r="Q64" s="326"/>
      <c r="R64" s="326"/>
      <c r="S64" s="326"/>
      <c r="T64" s="326"/>
      <c r="U64" s="326"/>
      <c r="V64" s="326"/>
      <c r="W64" s="326"/>
      <c r="X64" s="326"/>
      <c r="Y64" s="326"/>
      <c r="Z64" s="326"/>
      <c r="AA64" s="326"/>
      <c r="AB64" s="326"/>
      <c r="AC64" s="326"/>
      <c r="AD64" s="702" t="s">
        <v>328</v>
      </c>
      <c r="AE64" s="702"/>
      <c r="AF64" s="702"/>
    </row>
    <row r="65" spans="1:32" s="172" customFormat="1" ht="42.75" customHeight="1">
      <c r="A65" s="698" t="s">
        <v>47</v>
      </c>
      <c r="B65" s="703" t="s">
        <v>181</v>
      </c>
      <c r="C65" s="704"/>
      <c r="D65" s="688" t="s">
        <v>183</v>
      </c>
      <c r="E65" s="688"/>
      <c r="F65" s="688" t="s">
        <v>129</v>
      </c>
      <c r="G65" s="688"/>
      <c r="H65" s="688" t="s">
        <v>285</v>
      </c>
      <c r="I65" s="688"/>
      <c r="J65" s="688" t="s">
        <v>286</v>
      </c>
      <c r="K65" s="688"/>
      <c r="L65" s="688" t="s">
        <v>886</v>
      </c>
      <c r="M65" s="688"/>
      <c r="N65" s="688"/>
      <c r="O65" s="688"/>
      <c r="P65" s="688"/>
      <c r="Q65" s="688"/>
      <c r="R65" s="688"/>
      <c r="S65" s="688"/>
      <c r="T65" s="688"/>
      <c r="U65" s="688"/>
      <c r="V65" s="688" t="s">
        <v>182</v>
      </c>
      <c r="W65" s="688"/>
      <c r="X65" s="688"/>
      <c r="Y65" s="688"/>
      <c r="Z65" s="688"/>
      <c r="AA65" s="688" t="s">
        <v>288</v>
      </c>
      <c r="AB65" s="688"/>
      <c r="AC65" s="688"/>
      <c r="AD65" s="688"/>
      <c r="AE65" s="688"/>
      <c r="AF65" s="688"/>
    </row>
    <row r="66" spans="1:32" s="172" customFormat="1" ht="41.25" customHeight="1">
      <c r="A66" s="698"/>
      <c r="B66" s="705"/>
      <c r="C66" s="706"/>
      <c r="D66" s="688"/>
      <c r="E66" s="688"/>
      <c r="F66" s="688"/>
      <c r="G66" s="688"/>
      <c r="H66" s="688"/>
      <c r="I66" s="688"/>
      <c r="J66" s="688"/>
      <c r="K66" s="688"/>
      <c r="L66" s="688" t="s">
        <v>165</v>
      </c>
      <c r="M66" s="688"/>
      <c r="N66" s="688" t="s">
        <v>169</v>
      </c>
      <c r="O66" s="688"/>
      <c r="P66" s="688" t="s">
        <v>170</v>
      </c>
      <c r="Q66" s="688"/>
      <c r="R66" s="688"/>
      <c r="S66" s="688"/>
      <c r="T66" s="688"/>
      <c r="U66" s="688"/>
      <c r="V66" s="688"/>
      <c r="W66" s="688"/>
      <c r="X66" s="688"/>
      <c r="Y66" s="688"/>
      <c r="Z66" s="688"/>
      <c r="AA66" s="688"/>
      <c r="AB66" s="688"/>
      <c r="AC66" s="688"/>
      <c r="AD66" s="688"/>
      <c r="AE66" s="688"/>
      <c r="AF66" s="688"/>
    </row>
    <row r="67" spans="1:32" s="173" customFormat="1" ht="126.75" customHeight="1">
      <c r="A67" s="698"/>
      <c r="B67" s="707"/>
      <c r="C67" s="708"/>
      <c r="D67" s="688"/>
      <c r="E67" s="688"/>
      <c r="F67" s="688"/>
      <c r="G67" s="688"/>
      <c r="H67" s="688"/>
      <c r="I67" s="688"/>
      <c r="J67" s="688"/>
      <c r="K67" s="688"/>
      <c r="L67" s="688"/>
      <c r="M67" s="688"/>
      <c r="N67" s="688"/>
      <c r="O67" s="688"/>
      <c r="P67" s="688" t="s">
        <v>166</v>
      </c>
      <c r="Q67" s="688"/>
      <c r="R67" s="688" t="s">
        <v>167</v>
      </c>
      <c r="S67" s="688"/>
      <c r="T67" s="688" t="s">
        <v>168</v>
      </c>
      <c r="U67" s="688"/>
      <c r="V67" s="688"/>
      <c r="W67" s="688"/>
      <c r="X67" s="688"/>
      <c r="Y67" s="688"/>
      <c r="Z67" s="688"/>
      <c r="AA67" s="688"/>
      <c r="AB67" s="688"/>
      <c r="AC67" s="688"/>
      <c r="AD67" s="688"/>
      <c r="AE67" s="688"/>
      <c r="AF67" s="688"/>
    </row>
    <row r="68" spans="1:32" s="172" customFormat="1" ht="36.75" customHeight="1">
      <c r="A68" s="327">
        <v>1</v>
      </c>
      <c r="B68" s="696">
        <v>2</v>
      </c>
      <c r="C68" s="697"/>
      <c r="D68" s="688">
        <v>3</v>
      </c>
      <c r="E68" s="688"/>
      <c r="F68" s="688">
        <v>4</v>
      </c>
      <c r="G68" s="688"/>
      <c r="H68" s="688">
        <v>5</v>
      </c>
      <c r="I68" s="688"/>
      <c r="J68" s="688">
        <v>6</v>
      </c>
      <c r="K68" s="688"/>
      <c r="L68" s="696">
        <v>7</v>
      </c>
      <c r="M68" s="697"/>
      <c r="N68" s="696">
        <v>8</v>
      </c>
      <c r="O68" s="697"/>
      <c r="P68" s="688">
        <v>9</v>
      </c>
      <c r="Q68" s="688"/>
      <c r="R68" s="698">
        <v>10</v>
      </c>
      <c r="S68" s="698"/>
      <c r="T68" s="688">
        <v>11</v>
      </c>
      <c r="U68" s="688"/>
      <c r="V68" s="688">
        <v>12</v>
      </c>
      <c r="W68" s="688"/>
      <c r="X68" s="688"/>
      <c r="Y68" s="688"/>
      <c r="Z68" s="688"/>
      <c r="AA68" s="688">
        <v>13</v>
      </c>
      <c r="AB68" s="688"/>
      <c r="AC68" s="688"/>
      <c r="AD68" s="688"/>
      <c r="AE68" s="688"/>
      <c r="AF68" s="688"/>
    </row>
    <row r="69" spans="1:32" s="172" customFormat="1" ht="75.75" customHeight="1">
      <c r="A69" s="328"/>
      <c r="B69" s="689" t="s">
        <v>760</v>
      </c>
      <c r="C69" s="690"/>
      <c r="D69" s="691" t="s">
        <v>761</v>
      </c>
      <c r="E69" s="691"/>
      <c r="F69" s="692"/>
      <c r="G69" s="692"/>
      <c r="H69" s="692"/>
      <c r="I69" s="692"/>
      <c r="J69" s="692"/>
      <c r="K69" s="692"/>
      <c r="L69" s="693"/>
      <c r="M69" s="694"/>
      <c r="N69" s="693">
        <f t="shared" ref="N69" si="22">SUM(P69,R69,T69)</f>
        <v>112</v>
      </c>
      <c r="O69" s="694"/>
      <c r="P69" s="692">
        <v>112</v>
      </c>
      <c r="Q69" s="692"/>
      <c r="R69" s="692"/>
      <c r="S69" s="692"/>
      <c r="T69" s="692"/>
      <c r="U69" s="692"/>
      <c r="V69" s="695" t="s">
        <v>762</v>
      </c>
      <c r="W69" s="695"/>
      <c r="X69" s="695"/>
      <c r="Y69" s="695"/>
      <c r="Z69" s="695"/>
      <c r="AA69" s="695"/>
      <c r="AB69" s="695"/>
      <c r="AC69" s="695"/>
      <c r="AD69" s="695"/>
      <c r="AE69" s="695"/>
      <c r="AF69" s="695"/>
    </row>
    <row r="70" spans="1:32" s="172" customFormat="1" ht="60.75" customHeight="1">
      <c r="A70" s="685" t="s">
        <v>50</v>
      </c>
      <c r="B70" s="686"/>
      <c r="C70" s="686"/>
      <c r="D70" s="686"/>
      <c r="E70" s="687"/>
      <c r="F70" s="676">
        <f>SUM(F69:F69)</f>
        <v>0</v>
      </c>
      <c r="G70" s="676"/>
      <c r="H70" s="676">
        <f>SUM(H69:H69)</f>
        <v>0</v>
      </c>
      <c r="I70" s="676"/>
      <c r="J70" s="676">
        <f>SUM(J69:J69)</f>
        <v>0</v>
      </c>
      <c r="K70" s="676"/>
      <c r="L70" s="676">
        <f>SUM(L69:L69)</f>
        <v>0</v>
      </c>
      <c r="M70" s="676"/>
      <c r="N70" s="676">
        <f>SUM(N69:N69)</f>
        <v>112</v>
      </c>
      <c r="O70" s="676"/>
      <c r="P70" s="676">
        <f>SUM(P69:P69)</f>
        <v>112</v>
      </c>
      <c r="Q70" s="676"/>
      <c r="R70" s="676">
        <f>SUM(R69:R69)</f>
        <v>0</v>
      </c>
      <c r="S70" s="676"/>
      <c r="T70" s="676">
        <f>SUM(T69:T69)</f>
        <v>0</v>
      </c>
      <c r="U70" s="676"/>
      <c r="V70" s="677"/>
      <c r="W70" s="677"/>
      <c r="X70" s="677"/>
      <c r="Y70" s="677"/>
      <c r="Z70" s="677"/>
      <c r="AA70" s="678"/>
      <c r="AB70" s="678"/>
      <c r="AC70" s="678"/>
      <c r="AD70" s="678"/>
      <c r="AE70" s="678"/>
      <c r="AF70" s="678"/>
    </row>
    <row r="71" spans="1:32" s="172" customFormat="1" ht="20.399999999999999">
      <c r="A71" s="174"/>
      <c r="B71" s="174"/>
      <c r="C71" s="174"/>
      <c r="D71" s="174"/>
      <c r="E71" s="174"/>
      <c r="F71" s="175"/>
      <c r="G71" s="175"/>
      <c r="H71" s="175"/>
      <c r="I71" s="175"/>
      <c r="J71" s="175"/>
      <c r="K71" s="175"/>
      <c r="L71" s="175"/>
      <c r="M71" s="175"/>
      <c r="N71" s="175"/>
      <c r="O71" s="175"/>
      <c r="P71" s="175"/>
      <c r="Q71" s="175"/>
      <c r="R71" s="175"/>
      <c r="S71" s="175"/>
      <c r="T71" s="175"/>
      <c r="U71" s="175"/>
      <c r="V71" s="176"/>
      <c r="W71" s="176"/>
      <c r="X71" s="176"/>
      <c r="Y71" s="176"/>
      <c r="Z71" s="176"/>
      <c r="AA71" s="177"/>
      <c r="AB71" s="177"/>
      <c r="AC71" s="177"/>
      <c r="AD71" s="177"/>
      <c r="AE71" s="177"/>
      <c r="AF71" s="177"/>
    </row>
    <row r="72" spans="1:32" s="172" customFormat="1" ht="20.399999999999999">
      <c r="A72" s="174"/>
      <c r="B72" s="174"/>
      <c r="C72" s="174"/>
      <c r="D72" s="174"/>
      <c r="E72" s="174"/>
      <c r="F72" s="175"/>
      <c r="G72" s="175"/>
      <c r="H72" s="175"/>
      <c r="I72" s="175"/>
      <c r="J72" s="175"/>
      <c r="K72" s="175"/>
      <c r="L72" s="175"/>
      <c r="M72" s="175"/>
      <c r="N72" s="175"/>
      <c r="O72" s="175"/>
      <c r="P72" s="175"/>
      <c r="Q72" s="175"/>
      <c r="R72" s="175"/>
      <c r="S72" s="175"/>
      <c r="T72" s="175"/>
      <c r="U72" s="175"/>
      <c r="V72" s="176"/>
      <c r="W72" s="176"/>
      <c r="X72" s="176"/>
      <c r="Y72" s="176"/>
      <c r="Z72" s="176"/>
      <c r="AA72" s="177"/>
      <c r="AB72" s="177"/>
      <c r="AC72" s="177"/>
      <c r="AD72" s="177"/>
      <c r="AE72" s="177"/>
      <c r="AF72" s="177"/>
    </row>
    <row r="73" spans="1:32" s="165" customFormat="1" ht="21">
      <c r="A73" s="169"/>
      <c r="B73" s="169"/>
      <c r="C73" s="169"/>
      <c r="D73" s="170"/>
      <c r="E73" s="170"/>
      <c r="F73" s="170"/>
      <c r="G73" s="170"/>
      <c r="H73" s="170"/>
      <c r="I73" s="170"/>
      <c r="J73" s="170"/>
      <c r="K73" s="170"/>
      <c r="L73" s="170"/>
      <c r="M73" s="170"/>
      <c r="N73" s="170"/>
      <c r="O73" s="170"/>
      <c r="P73" s="170"/>
      <c r="Q73" s="170"/>
      <c r="R73" s="170"/>
      <c r="S73" s="170"/>
      <c r="T73" s="170"/>
      <c r="U73" s="170"/>
      <c r="V73" s="170"/>
      <c r="W73" s="164"/>
      <c r="X73" s="164"/>
      <c r="Y73" s="164"/>
      <c r="Z73" s="164"/>
      <c r="AA73" s="164"/>
      <c r="AB73" s="164"/>
      <c r="AC73" s="164"/>
      <c r="AD73" s="164"/>
      <c r="AE73" s="164"/>
      <c r="AF73" s="164"/>
    </row>
    <row r="74" spans="1:32" s="165" customFormat="1" ht="21">
      <c r="A74" s="169"/>
      <c r="B74" s="169"/>
      <c r="C74" s="169"/>
      <c r="D74" s="170"/>
      <c r="E74" s="170"/>
      <c r="F74" s="170"/>
      <c r="G74" s="170"/>
      <c r="H74" s="170"/>
      <c r="I74" s="170"/>
      <c r="J74" s="170"/>
      <c r="K74" s="170"/>
      <c r="L74" s="170"/>
      <c r="M74" s="170"/>
      <c r="N74" s="170"/>
      <c r="O74" s="170"/>
      <c r="P74" s="170"/>
      <c r="Q74" s="170"/>
      <c r="R74" s="170"/>
      <c r="S74" s="170"/>
      <c r="T74" s="170"/>
      <c r="U74" s="170"/>
      <c r="V74" s="170"/>
      <c r="W74" s="164"/>
      <c r="X74" s="164"/>
      <c r="Y74" s="164"/>
      <c r="Z74" s="164"/>
      <c r="AA74" s="164"/>
      <c r="AB74" s="164"/>
      <c r="AC74" s="164"/>
      <c r="AD74" s="164"/>
      <c r="AE74" s="164"/>
      <c r="AF74" s="164"/>
    </row>
    <row r="75" spans="1:32" s="165" customFormat="1" ht="21">
      <c r="A75" s="169"/>
      <c r="B75" s="169"/>
      <c r="C75" s="169"/>
      <c r="D75" s="170"/>
      <c r="E75" s="170"/>
      <c r="F75" s="170"/>
      <c r="G75" s="170"/>
      <c r="H75" s="170"/>
      <c r="I75" s="170"/>
      <c r="J75" s="170"/>
      <c r="K75" s="170"/>
      <c r="L75" s="170"/>
      <c r="M75" s="170"/>
      <c r="N75" s="170"/>
      <c r="O75" s="170"/>
      <c r="P75" s="170"/>
      <c r="Q75" s="170"/>
      <c r="R75" s="170"/>
      <c r="S75" s="170"/>
      <c r="T75" s="170"/>
      <c r="U75" s="170"/>
      <c r="V75" s="170"/>
      <c r="W75" s="164"/>
      <c r="X75" s="164"/>
      <c r="Y75" s="164"/>
      <c r="Z75" s="164"/>
      <c r="AA75" s="164"/>
      <c r="AB75" s="164"/>
      <c r="AC75" s="164"/>
      <c r="AD75" s="164"/>
      <c r="AE75" s="164"/>
      <c r="AF75" s="164"/>
    </row>
    <row r="76" spans="1:32" s="165" customFormat="1" ht="21">
      <c r="A76" s="169"/>
      <c r="B76" s="169"/>
      <c r="C76" s="169"/>
      <c r="D76" s="170"/>
      <c r="E76" s="170"/>
      <c r="F76" s="170"/>
      <c r="G76" s="170"/>
      <c r="H76" s="170"/>
      <c r="I76" s="170"/>
      <c r="J76" s="170"/>
      <c r="K76" s="170"/>
      <c r="L76" s="170"/>
      <c r="M76" s="170"/>
      <c r="N76" s="170"/>
      <c r="O76" s="170"/>
      <c r="P76" s="170"/>
      <c r="Q76" s="170"/>
      <c r="R76" s="170"/>
      <c r="S76" s="170"/>
      <c r="T76" s="170"/>
      <c r="U76" s="170"/>
      <c r="V76" s="170"/>
      <c r="W76" s="164"/>
      <c r="X76" s="164"/>
      <c r="Y76" s="164"/>
      <c r="Z76" s="164"/>
      <c r="AA76" s="164"/>
      <c r="AB76" s="164"/>
      <c r="AC76" s="164"/>
      <c r="AD76" s="164"/>
      <c r="AE76" s="164"/>
      <c r="AF76" s="164"/>
    </row>
    <row r="77" spans="1:32" s="165" customFormat="1" ht="21">
      <c r="A77" s="169"/>
      <c r="B77" s="169"/>
      <c r="C77" s="169"/>
      <c r="D77" s="170"/>
      <c r="E77" s="170"/>
      <c r="F77" s="170"/>
      <c r="G77" s="170"/>
      <c r="H77" s="170"/>
      <c r="I77" s="170"/>
      <c r="J77" s="170"/>
      <c r="K77" s="170"/>
      <c r="L77" s="170"/>
      <c r="M77" s="170"/>
      <c r="N77" s="170"/>
      <c r="O77" s="170"/>
      <c r="P77" s="170"/>
      <c r="Q77" s="170"/>
      <c r="R77" s="170"/>
      <c r="S77" s="170"/>
      <c r="T77" s="170"/>
      <c r="U77" s="170"/>
      <c r="V77" s="170"/>
      <c r="W77" s="164"/>
      <c r="X77" s="164"/>
      <c r="Y77" s="164"/>
      <c r="Z77" s="164"/>
      <c r="AA77" s="164"/>
      <c r="AB77" s="164"/>
      <c r="AC77" s="164"/>
      <c r="AD77" s="164"/>
      <c r="AE77" s="164"/>
      <c r="AF77" s="164"/>
    </row>
    <row r="78" spans="1:32" s="165" customFormat="1" ht="21">
      <c r="A78" s="169"/>
      <c r="B78" s="169"/>
      <c r="C78" s="169"/>
      <c r="D78" s="170"/>
      <c r="E78" s="170"/>
      <c r="F78" s="170"/>
      <c r="G78" s="170"/>
      <c r="H78" s="170"/>
      <c r="I78" s="170"/>
      <c r="J78" s="170"/>
      <c r="K78" s="170"/>
      <c r="L78" s="170"/>
      <c r="M78" s="170"/>
      <c r="N78" s="170"/>
      <c r="O78" s="170"/>
      <c r="P78" s="170"/>
      <c r="Q78" s="170"/>
      <c r="R78" s="170"/>
      <c r="S78" s="170"/>
      <c r="T78" s="170"/>
      <c r="U78" s="170"/>
      <c r="V78" s="170"/>
      <c r="W78" s="164"/>
      <c r="X78" s="164"/>
      <c r="Y78" s="164"/>
      <c r="Z78" s="164"/>
      <c r="AA78" s="164"/>
      <c r="AB78" s="164"/>
      <c r="AC78" s="164"/>
      <c r="AD78" s="164"/>
      <c r="AE78" s="164"/>
      <c r="AF78" s="164"/>
    </row>
    <row r="79" spans="1:32" s="165" customFormat="1" ht="21">
      <c r="A79" s="169"/>
      <c r="B79" s="169"/>
      <c r="C79" s="169"/>
      <c r="D79" s="170"/>
      <c r="E79" s="170"/>
      <c r="F79" s="170"/>
      <c r="G79" s="170"/>
      <c r="H79" s="170"/>
      <c r="I79" s="170"/>
      <c r="J79" s="170"/>
      <c r="K79" s="170"/>
      <c r="L79" s="170"/>
      <c r="M79" s="170"/>
      <c r="N79" s="170"/>
      <c r="O79" s="170"/>
      <c r="P79" s="170"/>
      <c r="Q79" s="170"/>
      <c r="R79" s="170"/>
      <c r="S79" s="170"/>
      <c r="T79" s="170"/>
      <c r="U79" s="170"/>
      <c r="V79" s="170"/>
      <c r="W79" s="164"/>
      <c r="X79" s="164"/>
      <c r="Y79" s="164"/>
      <c r="Z79" s="164"/>
      <c r="AA79" s="164"/>
      <c r="AB79" s="164"/>
      <c r="AC79" s="164"/>
      <c r="AD79" s="164"/>
      <c r="AE79" s="164"/>
      <c r="AF79" s="164"/>
    </row>
    <row r="80" spans="1:32" s="165" customFormat="1" ht="39.75" customHeight="1">
      <c r="A80" s="169"/>
      <c r="B80" s="681" t="s">
        <v>567</v>
      </c>
      <c r="C80" s="681"/>
      <c r="D80" s="681"/>
      <c r="E80" s="681"/>
      <c r="F80" s="681"/>
      <c r="G80" s="681"/>
      <c r="H80" s="170"/>
      <c r="I80" s="170"/>
      <c r="J80" s="170"/>
      <c r="K80" s="170"/>
      <c r="L80" s="170"/>
      <c r="M80" s="682" t="s">
        <v>763</v>
      </c>
      <c r="N80" s="682"/>
      <c r="O80" s="682"/>
      <c r="P80" s="682"/>
      <c r="Q80" s="682"/>
      <c r="R80" s="170"/>
      <c r="S80" s="170"/>
      <c r="T80" s="170"/>
      <c r="U80" s="170"/>
      <c r="V80" s="170"/>
      <c r="W80" s="683" t="s">
        <v>462</v>
      </c>
      <c r="X80" s="683"/>
      <c r="Y80" s="683"/>
      <c r="Z80" s="683"/>
      <c r="AA80" s="683"/>
      <c r="AB80" s="164"/>
      <c r="AC80" s="164"/>
      <c r="AD80" s="164"/>
      <c r="AE80" s="164"/>
      <c r="AF80" s="164"/>
    </row>
    <row r="81" spans="1:27" s="256" customFormat="1">
      <c r="B81" s="684" t="s">
        <v>65</v>
      </c>
      <c r="C81" s="684"/>
      <c r="D81" s="684"/>
      <c r="E81" s="684"/>
      <c r="F81" s="684"/>
      <c r="G81" s="684"/>
      <c r="H81" s="167"/>
      <c r="I81" s="167"/>
      <c r="J81" s="167"/>
      <c r="K81" s="167"/>
      <c r="L81" s="167"/>
      <c r="M81" s="684" t="s">
        <v>66</v>
      </c>
      <c r="N81" s="684"/>
      <c r="O81" s="684"/>
      <c r="P81" s="684"/>
      <c r="Q81" s="684"/>
      <c r="V81" s="165"/>
      <c r="W81" s="684" t="s">
        <v>95</v>
      </c>
      <c r="X81" s="684"/>
      <c r="Y81" s="684"/>
      <c r="Z81" s="684"/>
      <c r="AA81" s="684"/>
    </row>
    <row r="82" spans="1:27" s="256" customFormat="1">
      <c r="F82" s="178"/>
      <c r="G82" s="178"/>
      <c r="H82" s="178"/>
      <c r="I82" s="178"/>
      <c r="J82" s="178"/>
      <c r="K82" s="178"/>
      <c r="L82" s="178"/>
      <c r="Q82" s="178"/>
      <c r="R82" s="178"/>
      <c r="S82" s="178"/>
      <c r="T82" s="178"/>
      <c r="X82" s="178"/>
      <c r="Y82" s="178"/>
      <c r="Z82" s="178"/>
      <c r="AA82" s="178"/>
    </row>
    <row r="83" spans="1:27" s="165" customFormat="1">
      <c r="C83" s="179"/>
      <c r="D83" s="179"/>
      <c r="E83" s="179"/>
      <c r="F83" s="179"/>
      <c r="G83" s="179"/>
      <c r="H83" s="179"/>
      <c r="I83" s="180"/>
      <c r="J83" s="180"/>
      <c r="K83" s="180"/>
      <c r="L83" s="180"/>
      <c r="M83" s="180"/>
      <c r="N83" s="180"/>
      <c r="O83" s="180"/>
      <c r="P83" s="180"/>
      <c r="Q83" s="180"/>
      <c r="R83" s="180"/>
      <c r="S83" s="180"/>
      <c r="T83" s="180"/>
      <c r="U83" s="179"/>
      <c r="V83" s="179"/>
    </row>
    <row r="84" spans="1:27" s="680" customFormat="1" ht="23.4" customHeight="1">
      <c r="A84" s="679" t="s">
        <v>335</v>
      </c>
    </row>
    <row r="85" spans="1:27" s="165" customFormat="1">
      <c r="C85" s="179"/>
      <c r="D85" s="179"/>
      <c r="E85" s="179"/>
      <c r="F85" s="179"/>
      <c r="G85" s="179"/>
      <c r="H85" s="179"/>
      <c r="I85" s="180"/>
      <c r="J85" s="180"/>
      <c r="K85" s="180"/>
      <c r="L85" s="180"/>
      <c r="M85" s="180"/>
      <c r="N85" s="180"/>
      <c r="O85" s="180"/>
      <c r="P85" s="180"/>
      <c r="Q85" s="180"/>
      <c r="R85" s="180"/>
      <c r="S85" s="180"/>
      <c r="T85" s="180"/>
      <c r="U85" s="179"/>
      <c r="V85" s="179"/>
    </row>
    <row r="86" spans="1:27" s="680" customFormat="1" ht="23.4" customHeight="1">
      <c r="A86" s="679" t="s">
        <v>335</v>
      </c>
    </row>
  </sheetData>
  <mergeCells count="216">
    <mergeCell ref="AA29:AA30"/>
    <mergeCell ref="AB29:AB30"/>
    <mergeCell ref="AC29:AC30"/>
    <mergeCell ref="AD29:AD30"/>
    <mergeCell ref="AE29:AE30"/>
    <mergeCell ref="AF29:AF30"/>
    <mergeCell ref="AA16:AC18"/>
    <mergeCell ref="Z27:AB27"/>
    <mergeCell ref="AD9:AF9"/>
    <mergeCell ref="AD20:AF20"/>
    <mergeCell ref="AD21:AF21"/>
    <mergeCell ref="AA22:AC22"/>
    <mergeCell ref="AA21:AC21"/>
    <mergeCell ref="X21:Z21"/>
    <mergeCell ref="X19:Z19"/>
    <mergeCell ref="X22:Z22"/>
    <mergeCell ref="AA19:AC19"/>
    <mergeCell ref="AA20:AC20"/>
    <mergeCell ref="AD16:AF18"/>
    <mergeCell ref="D20:G20"/>
    <mergeCell ref="R21:T21"/>
    <mergeCell ref="A11:Q11"/>
    <mergeCell ref="P20:Q20"/>
    <mergeCell ref="P21:Q21"/>
    <mergeCell ref="B21:C21"/>
    <mergeCell ref="U21:W21"/>
    <mergeCell ref="A16:A18"/>
    <mergeCell ref="B43:L43"/>
    <mergeCell ref="B35:L35"/>
    <mergeCell ref="B31:L31"/>
    <mergeCell ref="B40:L40"/>
    <mergeCell ref="B36:L36"/>
    <mergeCell ref="R16:Z16"/>
    <mergeCell ref="B37:L37"/>
    <mergeCell ref="B42:L42"/>
    <mergeCell ref="B32:L32"/>
    <mergeCell ref="B33:L33"/>
    <mergeCell ref="B34:L34"/>
    <mergeCell ref="Y29:Y30"/>
    <mergeCell ref="Z29:Z30"/>
    <mergeCell ref="B16:C18"/>
    <mergeCell ref="B19:C19"/>
    <mergeCell ref="H19:O19"/>
    <mergeCell ref="R11:T11"/>
    <mergeCell ref="AA7:AC7"/>
    <mergeCell ref="AA8:AC8"/>
    <mergeCell ref="AD7:AF7"/>
    <mergeCell ref="AD8:AF8"/>
    <mergeCell ref="G9:Q9"/>
    <mergeCell ref="D16:G18"/>
    <mergeCell ref="P16:Q18"/>
    <mergeCell ref="X7:Z7"/>
    <mergeCell ref="X8:Z8"/>
    <mergeCell ref="U7:W7"/>
    <mergeCell ref="R8:T8"/>
    <mergeCell ref="AD4:AF5"/>
    <mergeCell ref="AA4:AC5"/>
    <mergeCell ref="AA11:AC11"/>
    <mergeCell ref="B20:C20"/>
    <mergeCell ref="H20:O20"/>
    <mergeCell ref="R17:T18"/>
    <mergeCell ref="R20:T20"/>
    <mergeCell ref="U20:W20"/>
    <mergeCell ref="X20:Z20"/>
    <mergeCell ref="X10:Z10"/>
    <mergeCell ref="R10:T10"/>
    <mergeCell ref="AD11:AF11"/>
    <mergeCell ref="X6:Z6"/>
    <mergeCell ref="D6:F6"/>
    <mergeCell ref="D9:F9"/>
    <mergeCell ref="X9:Z9"/>
    <mergeCell ref="R9:T9"/>
    <mergeCell ref="U19:W19"/>
    <mergeCell ref="U17:W18"/>
    <mergeCell ref="AD19:AF19"/>
    <mergeCell ref="AD10:AF10"/>
    <mergeCell ref="AA10:AC10"/>
    <mergeCell ref="U8:W8"/>
    <mergeCell ref="R7:T7"/>
    <mergeCell ref="A4:A5"/>
    <mergeCell ref="U9:W9"/>
    <mergeCell ref="U5:W5"/>
    <mergeCell ref="X5:Z5"/>
    <mergeCell ref="R6:T6"/>
    <mergeCell ref="U6:W6"/>
    <mergeCell ref="G4:Q5"/>
    <mergeCell ref="G6:Q6"/>
    <mergeCell ref="B4:C5"/>
    <mergeCell ref="D4:F5"/>
    <mergeCell ref="R22:T22"/>
    <mergeCell ref="U22:W22"/>
    <mergeCell ref="X17:Z18"/>
    <mergeCell ref="D21:G21"/>
    <mergeCell ref="AD27:AF27"/>
    <mergeCell ref="A28:A30"/>
    <mergeCell ref="B28:L30"/>
    <mergeCell ref="M28:P28"/>
    <mergeCell ref="Q28:T28"/>
    <mergeCell ref="U28:X28"/>
    <mergeCell ref="Y28:AB28"/>
    <mergeCell ref="AC28:AF28"/>
    <mergeCell ref="M29:M30"/>
    <mergeCell ref="N29:N30"/>
    <mergeCell ref="O29:O30"/>
    <mergeCell ref="P29:P30"/>
    <mergeCell ref="Q29:Q30"/>
    <mergeCell ref="R29:R30"/>
    <mergeCell ref="S29:S30"/>
    <mergeCell ref="T29:T30"/>
    <mergeCell ref="U29:U30"/>
    <mergeCell ref="R19:T19"/>
    <mergeCell ref="H16:O18"/>
    <mergeCell ref="H21:O21"/>
    <mergeCell ref="AD1:AF1"/>
    <mergeCell ref="AD22:AF22"/>
    <mergeCell ref="D10:F10"/>
    <mergeCell ref="B6:C6"/>
    <mergeCell ref="B9:C9"/>
    <mergeCell ref="B10:C10"/>
    <mergeCell ref="AD6:AF6"/>
    <mergeCell ref="AA9:AC9"/>
    <mergeCell ref="AA6:AC6"/>
    <mergeCell ref="U11:W11"/>
    <mergeCell ref="X11:Z11"/>
    <mergeCell ref="R4:Z4"/>
    <mergeCell ref="R5:T5"/>
    <mergeCell ref="G10:Q10"/>
    <mergeCell ref="U10:W10"/>
    <mergeCell ref="B8:C8"/>
    <mergeCell ref="B7:C7"/>
    <mergeCell ref="D8:F8"/>
    <mergeCell ref="D7:F7"/>
    <mergeCell ref="G7:Q7"/>
    <mergeCell ref="G8:Q8"/>
    <mergeCell ref="A22:Q22"/>
    <mergeCell ref="P19:Q19"/>
    <mergeCell ref="D19:G19"/>
    <mergeCell ref="B39:L39"/>
    <mergeCell ref="B38:L38"/>
    <mergeCell ref="B41:L41"/>
    <mergeCell ref="B45:L45"/>
    <mergeCell ref="B46:L46"/>
    <mergeCell ref="B47:L47"/>
    <mergeCell ref="V29:V30"/>
    <mergeCell ref="W29:W30"/>
    <mergeCell ref="X29:X30"/>
    <mergeCell ref="B44:L44"/>
    <mergeCell ref="B50:L50"/>
    <mergeCell ref="B48:L48"/>
    <mergeCell ref="B49:L49"/>
    <mergeCell ref="B51:L51"/>
    <mergeCell ref="B53:L53"/>
    <mergeCell ref="B54:L54"/>
    <mergeCell ref="B55:L55"/>
    <mergeCell ref="B52:L52"/>
    <mergeCell ref="A56:L56"/>
    <mergeCell ref="A57:L57"/>
    <mergeCell ref="AD64:AF64"/>
    <mergeCell ref="A65:A67"/>
    <mergeCell ref="B65:C67"/>
    <mergeCell ref="D65:E67"/>
    <mergeCell ref="F65:G67"/>
    <mergeCell ref="H65:I67"/>
    <mergeCell ref="J65:K67"/>
    <mergeCell ref="L65:U65"/>
    <mergeCell ref="V65:Z67"/>
    <mergeCell ref="AA65:AF67"/>
    <mergeCell ref="L66:M67"/>
    <mergeCell ref="N66:O67"/>
    <mergeCell ref="P66:U66"/>
    <mergeCell ref="P67:Q67"/>
    <mergeCell ref="R67:S67"/>
    <mergeCell ref="T67:U67"/>
    <mergeCell ref="T68:U68"/>
    <mergeCell ref="V68:Z68"/>
    <mergeCell ref="AA68:AF68"/>
    <mergeCell ref="B69:C69"/>
    <mergeCell ref="D69:E69"/>
    <mergeCell ref="F69:G69"/>
    <mergeCell ref="H69:I69"/>
    <mergeCell ref="J69:K69"/>
    <mergeCell ref="L69:M69"/>
    <mergeCell ref="N69:O69"/>
    <mergeCell ref="P69:Q69"/>
    <mergeCell ref="R69:S69"/>
    <mergeCell ref="T69:U69"/>
    <mergeCell ref="V69:Z69"/>
    <mergeCell ref="AA69:AF69"/>
    <mergeCell ref="B68:C68"/>
    <mergeCell ref="D68:E68"/>
    <mergeCell ref="F68:G68"/>
    <mergeCell ref="H68:I68"/>
    <mergeCell ref="J68:K68"/>
    <mergeCell ref="L68:M68"/>
    <mergeCell ref="N68:O68"/>
    <mergeCell ref="P68:Q68"/>
    <mergeCell ref="R68:S68"/>
    <mergeCell ref="F70:G70"/>
    <mergeCell ref="H70:I70"/>
    <mergeCell ref="J70:K70"/>
    <mergeCell ref="P70:Q70"/>
    <mergeCell ref="R70:S70"/>
    <mergeCell ref="T70:U70"/>
    <mergeCell ref="V70:Z70"/>
    <mergeCell ref="AA70:AF70"/>
    <mergeCell ref="A86:XFD86"/>
    <mergeCell ref="A84:XFD84"/>
    <mergeCell ref="B80:G80"/>
    <mergeCell ref="M80:Q80"/>
    <mergeCell ref="W80:AA80"/>
    <mergeCell ref="B81:G81"/>
    <mergeCell ref="M81:Q81"/>
    <mergeCell ref="W81:AA81"/>
    <mergeCell ref="A70:E70"/>
    <mergeCell ref="L70:M70"/>
    <mergeCell ref="N70:O70"/>
  </mergeCells>
  <phoneticPr fontId="3" type="noConversion"/>
  <pageMargins left="0.59055118110236227" right="0.59055118110236227" top="0.98425196850393704" bottom="0.59055118110236227" header="0.31496062992125984" footer="0.31496062992125984"/>
  <pageSetup paperSize="9" scale="31" fitToHeight="0" orientation="landscape" verticalDpi="1200" r:id="rId1"/>
  <headerFooter alignWithMargins="0"/>
  <ignoredErrors>
    <ignoredError sqref="U22:Z22 V11:W11 R22 Y11:Z11"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I18"/>
  <sheetViews>
    <sheetView topLeftCell="A4" zoomScale="75" zoomScaleNormal="75" workbookViewId="0">
      <selection activeCell="Q11" sqref="Q11"/>
    </sheetView>
  </sheetViews>
  <sheetFormatPr defaultColWidth="8.88671875" defaultRowHeight="13.2"/>
  <cols>
    <col min="1" max="1" width="39.44140625" style="47" customWidth="1"/>
    <col min="2" max="2" width="12.88671875" style="47" customWidth="1"/>
    <col min="3" max="3" width="19.6640625" style="47" customWidth="1"/>
    <col min="4" max="4" width="19" style="47" customWidth="1"/>
    <col min="5" max="6" width="18.109375" style="47" customWidth="1"/>
    <col min="7" max="7" width="18.33203125" style="47" customWidth="1"/>
    <col min="8" max="8" width="18.6640625" style="47" customWidth="1"/>
    <col min="9" max="16384" width="8.88671875" style="47"/>
  </cols>
  <sheetData>
    <row r="2" spans="1:9" ht="31.5" customHeight="1">
      <c r="G2" s="664" t="s">
        <v>362</v>
      </c>
      <c r="H2" s="664"/>
    </row>
    <row r="3" spans="1:9" ht="32.25" customHeight="1">
      <c r="A3" s="502" t="s">
        <v>407</v>
      </c>
      <c r="B3" s="502"/>
      <c r="C3" s="502"/>
      <c r="D3" s="502"/>
      <c r="E3" s="502"/>
      <c r="F3" s="502"/>
      <c r="G3" s="502"/>
      <c r="H3" s="502"/>
    </row>
    <row r="4" spans="1:9" ht="28.5" customHeight="1">
      <c r="A4" s="825" t="s">
        <v>382</v>
      </c>
      <c r="B4" s="825"/>
      <c r="C4" s="825"/>
      <c r="D4" s="825"/>
      <c r="E4" s="825"/>
      <c r="F4" s="825"/>
      <c r="G4" s="825"/>
      <c r="H4" s="825"/>
    </row>
    <row r="5" spans="1:9" ht="45.75" customHeight="1">
      <c r="A5" s="826" t="s">
        <v>159</v>
      </c>
      <c r="B5" s="545" t="s">
        <v>18</v>
      </c>
      <c r="C5" s="545" t="s">
        <v>408</v>
      </c>
      <c r="D5" s="545"/>
      <c r="E5" s="543" t="s">
        <v>448</v>
      </c>
      <c r="F5" s="543"/>
      <c r="G5" s="543"/>
      <c r="H5" s="543"/>
    </row>
    <row r="6" spans="1:9" ht="65.25" customHeight="1">
      <c r="A6" s="827"/>
      <c r="B6" s="545"/>
      <c r="C6" s="253" t="s">
        <v>444</v>
      </c>
      <c r="D6" s="253" t="s">
        <v>463</v>
      </c>
      <c r="E6" s="253" t="s">
        <v>149</v>
      </c>
      <c r="F6" s="253" t="s">
        <v>145</v>
      </c>
      <c r="G6" s="139" t="s">
        <v>155</v>
      </c>
      <c r="H6" s="139" t="s">
        <v>156</v>
      </c>
    </row>
    <row r="7" spans="1:9" ht="30" customHeight="1">
      <c r="A7" s="245">
        <v>1</v>
      </c>
      <c r="B7" s="253">
        <v>2</v>
      </c>
      <c r="C7" s="245">
        <v>3</v>
      </c>
      <c r="D7" s="253">
        <v>4</v>
      </c>
      <c r="E7" s="245">
        <v>5</v>
      </c>
      <c r="F7" s="253">
        <v>6</v>
      </c>
      <c r="G7" s="245">
        <v>7</v>
      </c>
      <c r="H7" s="253">
        <v>8</v>
      </c>
    </row>
    <row r="8" spans="1:9" ht="28.5" customHeight="1">
      <c r="A8" s="828" t="s">
        <v>344</v>
      </c>
      <c r="B8" s="829"/>
      <c r="C8" s="829"/>
      <c r="D8" s="829"/>
      <c r="E8" s="829"/>
      <c r="F8" s="829"/>
      <c r="G8" s="829"/>
      <c r="H8" s="830"/>
    </row>
    <row r="9" spans="1:9" ht="59.25" customHeight="1">
      <c r="A9" s="246" t="s">
        <v>345</v>
      </c>
      <c r="B9" s="102">
        <v>6000</v>
      </c>
      <c r="C9" s="100">
        <f>SUM(C11:C12)</f>
        <v>37898.899999999994</v>
      </c>
      <c r="D9" s="100">
        <f>SUM(D11:D12)</f>
        <v>17883.599999999999</v>
      </c>
      <c r="E9" s="100">
        <f>SUM(E11:E12)</f>
        <v>17883.599999999999</v>
      </c>
      <c r="F9" s="100">
        <f>SUM(F11:F12)</f>
        <v>17883.599999999999</v>
      </c>
      <c r="G9" s="100">
        <f>F9-E9</f>
        <v>0</v>
      </c>
      <c r="H9" s="206">
        <f>(F9/E9)*100</f>
        <v>100</v>
      </c>
    </row>
    <row r="10" spans="1:9" ht="39.75" customHeight="1">
      <c r="A10" s="831" t="s">
        <v>346</v>
      </c>
      <c r="B10" s="829"/>
      <c r="C10" s="829"/>
      <c r="D10" s="829"/>
      <c r="E10" s="829"/>
      <c r="F10" s="829"/>
      <c r="G10" s="829"/>
      <c r="H10" s="830"/>
    </row>
    <row r="11" spans="1:9" ht="81" customHeight="1">
      <c r="A11" s="50" t="s">
        <v>347</v>
      </c>
      <c r="B11" s="102">
        <v>6010</v>
      </c>
      <c r="C11" s="95">
        <f>'Розшифровка до Статутного'!C7</f>
        <v>37898.899999999994</v>
      </c>
      <c r="D11" s="95">
        <f>'Розшифровка до Статутного'!E7</f>
        <v>17883.599999999999</v>
      </c>
      <c r="E11" s="95">
        <f>'Розшифровка до Статутного'!D7</f>
        <v>17883.599999999999</v>
      </c>
      <c r="F11" s="95">
        <f>D11</f>
        <v>17883.599999999999</v>
      </c>
      <c r="G11" s="95">
        <f>F11-E11</f>
        <v>0</v>
      </c>
      <c r="H11" s="205">
        <f>(F11/E11)*100</f>
        <v>100</v>
      </c>
    </row>
    <row r="12" spans="1:9" ht="63.75" customHeight="1">
      <c r="A12" s="50" t="s">
        <v>348</v>
      </c>
      <c r="B12" s="103">
        <v>6020</v>
      </c>
      <c r="C12" s="95">
        <v>0</v>
      </c>
      <c r="D12" s="95">
        <v>0</v>
      </c>
      <c r="E12" s="95">
        <v>0</v>
      </c>
      <c r="F12" s="95">
        <v>0</v>
      </c>
      <c r="G12" s="95">
        <v>0</v>
      </c>
      <c r="H12" s="205">
        <v>0</v>
      </c>
    </row>
    <row r="13" spans="1:9" ht="35.25" customHeight="1">
      <c r="A13" s="83"/>
      <c r="B13" s="91"/>
      <c r="C13" s="92"/>
      <c r="D13" s="92"/>
      <c r="E13" s="92"/>
      <c r="F13" s="92"/>
      <c r="G13" s="92"/>
      <c r="H13" s="93"/>
    </row>
    <row r="14" spans="1:9" s="181" customFormat="1" ht="28.5" customHeight="1">
      <c r="A14" s="832" t="s">
        <v>567</v>
      </c>
      <c r="B14" s="832"/>
      <c r="C14" s="558" t="s">
        <v>80</v>
      </c>
      <c r="D14" s="833"/>
      <c r="E14" s="833"/>
      <c r="F14" s="833"/>
      <c r="G14" s="586" t="s">
        <v>568</v>
      </c>
      <c r="H14" s="586"/>
      <c r="I14" s="248"/>
    </row>
    <row r="15" spans="1:9" s="181" customFormat="1" ht="37.5" customHeight="1">
      <c r="A15" s="238" t="s">
        <v>65</v>
      </c>
      <c r="B15" s="107"/>
      <c r="C15" s="512" t="s">
        <v>66</v>
      </c>
      <c r="D15" s="512"/>
      <c r="E15" s="512"/>
      <c r="F15" s="512"/>
      <c r="G15" s="508" t="s">
        <v>95</v>
      </c>
      <c r="H15" s="508"/>
      <c r="I15" s="234"/>
    </row>
    <row r="18" ht="3" customHeight="1"/>
  </sheetData>
  <mergeCells count="14">
    <mergeCell ref="A8:H8"/>
    <mergeCell ref="A10:H10"/>
    <mergeCell ref="A14:B14"/>
    <mergeCell ref="C14:F14"/>
    <mergeCell ref="C15:F15"/>
    <mergeCell ref="G14:H14"/>
    <mergeCell ref="G15:H15"/>
    <mergeCell ref="G2:H2"/>
    <mergeCell ref="A3:H3"/>
    <mergeCell ref="A4:H4"/>
    <mergeCell ref="A5:A6"/>
    <mergeCell ref="B5:B6"/>
    <mergeCell ref="C5:D5"/>
    <mergeCell ref="E5:H5"/>
  </mergeCells>
  <pageMargins left="0.59055118110236227" right="0.59055118110236227" top="0.98425196850393704" bottom="0.59055118110236227" header="0.31496062992125984" footer="0.31496062992125984"/>
  <pageSetup paperSize="9" scale="83" fitToHeight="0" orientation="landscape"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I237"/>
  <sheetViews>
    <sheetView view="pageBreakPreview" topLeftCell="A25" zoomScale="80" zoomScaleNormal="100" zoomScaleSheetLayoutView="80" workbookViewId="0">
      <selection activeCell="C37" sqref="C37:D37"/>
    </sheetView>
  </sheetViews>
  <sheetFormatPr defaultColWidth="9.109375" defaultRowHeight="18"/>
  <cols>
    <col min="1" max="1" width="65.88671875" style="107" customWidth="1"/>
    <col min="2" max="2" width="12.5546875" style="238" customWidth="1"/>
    <col min="3" max="3" width="14.88671875" style="238" customWidth="1"/>
    <col min="4" max="4" width="16.109375" style="238" customWidth="1"/>
    <col min="5" max="5" width="16.6640625" style="238" customWidth="1"/>
    <col min="6" max="6" width="16.109375" style="238" customWidth="1"/>
    <col min="7" max="7" width="17.109375" style="238" customWidth="1"/>
    <col min="8" max="16384" width="9.109375" style="107"/>
  </cols>
  <sheetData>
    <row r="2" spans="1:7" ht="33.75" customHeight="1">
      <c r="A2" s="532" t="s">
        <v>436</v>
      </c>
      <c r="B2" s="532"/>
      <c r="C2" s="532"/>
      <c r="D2" s="532"/>
      <c r="E2" s="532"/>
      <c r="F2" s="532"/>
      <c r="G2" s="532"/>
    </row>
    <row r="3" spans="1:7" ht="28.5" customHeight="1">
      <c r="A3" s="237"/>
      <c r="B3" s="261"/>
      <c r="C3" s="261"/>
      <c r="D3" s="237"/>
      <c r="E3" s="237"/>
      <c r="F3" s="237"/>
      <c r="G3" s="261"/>
    </row>
    <row r="4" spans="1:7" ht="60" customHeight="1">
      <c r="A4" s="329" t="s">
        <v>159</v>
      </c>
      <c r="B4" s="330" t="s">
        <v>18</v>
      </c>
      <c r="C4" s="330" t="s">
        <v>464</v>
      </c>
      <c r="D4" s="330" t="s">
        <v>465</v>
      </c>
      <c r="E4" s="330" t="s">
        <v>466</v>
      </c>
      <c r="F4" s="330" t="s">
        <v>908</v>
      </c>
      <c r="G4" s="331" t="s">
        <v>409</v>
      </c>
    </row>
    <row r="5" spans="1:7" ht="23.25" customHeight="1">
      <c r="A5" s="295">
        <v>1</v>
      </c>
      <c r="B5" s="113">
        <v>2</v>
      </c>
      <c r="C5" s="113">
        <v>3</v>
      </c>
      <c r="D5" s="113">
        <v>4</v>
      </c>
      <c r="E5" s="113">
        <v>5</v>
      </c>
      <c r="F5" s="113">
        <v>6</v>
      </c>
      <c r="G5" s="113">
        <v>7</v>
      </c>
    </row>
    <row r="6" spans="1:7" ht="44.25" customHeight="1">
      <c r="A6" s="246" t="s">
        <v>418</v>
      </c>
      <c r="B6" s="241">
        <v>6000</v>
      </c>
      <c r="C6" s="185">
        <f>C7</f>
        <v>37898.899999999994</v>
      </c>
      <c r="D6" s="185">
        <f t="shared" ref="D6:E6" si="0">D7</f>
        <v>17883.599999999999</v>
      </c>
      <c r="E6" s="185">
        <f t="shared" si="0"/>
        <v>17883.599999999999</v>
      </c>
      <c r="F6" s="101">
        <f>E6-D6</f>
        <v>0</v>
      </c>
      <c r="G6" s="101">
        <f>(E6/D6)*100</f>
        <v>100</v>
      </c>
    </row>
    <row r="7" spans="1:7" ht="31.5" customHeight="1">
      <c r="A7" s="246" t="s">
        <v>419</v>
      </c>
      <c r="B7" s="241">
        <v>6010</v>
      </c>
      <c r="C7" s="185">
        <f>SUM(C8:C29)</f>
        <v>37898.899999999994</v>
      </c>
      <c r="D7" s="185">
        <f>SUM(D8:D29)</f>
        <v>17883.599999999999</v>
      </c>
      <c r="E7" s="185">
        <f>SUM(E8:E29)</f>
        <v>17883.599999999999</v>
      </c>
      <c r="F7" s="101">
        <f t="shared" ref="F7:F29" si="1">E7-D7</f>
        <v>0</v>
      </c>
      <c r="G7" s="101">
        <f t="shared" ref="G7:G16" si="2">(E7/D7)*100</f>
        <v>100</v>
      </c>
    </row>
    <row r="8" spans="1:7" ht="21.75" customHeight="1">
      <c r="A8" s="124" t="s">
        <v>776</v>
      </c>
      <c r="B8" s="253"/>
      <c r="C8" s="195"/>
      <c r="D8" s="153">
        <v>3233.1</v>
      </c>
      <c r="E8" s="153">
        <v>3233.1</v>
      </c>
      <c r="F8" s="101">
        <f t="shared" si="1"/>
        <v>0</v>
      </c>
      <c r="G8" s="101">
        <f t="shared" si="2"/>
        <v>100</v>
      </c>
    </row>
    <row r="9" spans="1:7" ht="38.25" customHeight="1">
      <c r="A9" s="118" t="s">
        <v>680</v>
      </c>
      <c r="B9" s="253"/>
      <c r="C9" s="153">
        <v>1721.8</v>
      </c>
      <c r="D9" s="153"/>
      <c r="E9" s="153"/>
      <c r="F9" s="101">
        <f t="shared" si="1"/>
        <v>0</v>
      </c>
      <c r="G9" s="101"/>
    </row>
    <row r="10" spans="1:7" s="35" customFormat="1" ht="26.25" hidden="1" customHeight="1">
      <c r="A10" s="362" t="s">
        <v>777</v>
      </c>
      <c r="B10" s="359"/>
      <c r="C10" s="363"/>
      <c r="D10" s="360"/>
      <c r="E10" s="360"/>
      <c r="F10" s="361">
        <f t="shared" si="1"/>
        <v>0</v>
      </c>
      <c r="G10" s="361"/>
    </row>
    <row r="11" spans="1:7" ht="23.25" hidden="1" customHeight="1">
      <c r="A11" s="364" t="s">
        <v>705</v>
      </c>
      <c r="B11" s="359"/>
      <c r="C11" s="360"/>
      <c r="D11" s="360"/>
      <c r="E11" s="360"/>
      <c r="F11" s="361">
        <f t="shared" si="1"/>
        <v>0</v>
      </c>
      <c r="G11" s="361"/>
    </row>
    <row r="12" spans="1:7" ht="24" hidden="1" customHeight="1">
      <c r="A12" s="364" t="s">
        <v>706</v>
      </c>
      <c r="B12" s="359"/>
      <c r="C12" s="360"/>
      <c r="D12" s="360"/>
      <c r="E12" s="360"/>
      <c r="F12" s="361">
        <f t="shared" si="1"/>
        <v>0</v>
      </c>
      <c r="G12" s="361"/>
    </row>
    <row r="13" spans="1:7" ht="51" customHeight="1">
      <c r="A13" s="128" t="s">
        <v>753</v>
      </c>
      <c r="B13" s="253"/>
      <c r="C13" s="269"/>
      <c r="D13" s="153">
        <v>3600</v>
      </c>
      <c r="E13" s="153">
        <v>3600</v>
      </c>
      <c r="F13" s="101">
        <f t="shared" si="1"/>
        <v>0</v>
      </c>
      <c r="G13" s="101">
        <f t="shared" si="2"/>
        <v>100</v>
      </c>
    </row>
    <row r="14" spans="1:7" ht="34.5" customHeight="1">
      <c r="A14" s="124" t="s">
        <v>674</v>
      </c>
      <c r="B14" s="253"/>
      <c r="C14" s="310">
        <v>3655</v>
      </c>
      <c r="D14" s="153"/>
      <c r="E14" s="153"/>
      <c r="F14" s="101">
        <f t="shared" si="1"/>
        <v>0</v>
      </c>
      <c r="G14" s="101"/>
    </row>
    <row r="15" spans="1:7" ht="49.5" customHeight="1">
      <c r="A15" s="182" t="s">
        <v>676</v>
      </c>
      <c r="B15" s="253"/>
      <c r="C15" s="269">
        <v>350.5</v>
      </c>
      <c r="D15" s="269"/>
      <c r="E15" s="269"/>
      <c r="F15" s="101">
        <f t="shared" si="1"/>
        <v>0</v>
      </c>
      <c r="G15" s="101"/>
    </row>
    <row r="16" spans="1:7" ht="21" customHeight="1">
      <c r="A16" s="183" t="s">
        <v>677</v>
      </c>
      <c r="B16" s="253"/>
      <c r="C16" s="269">
        <v>20000</v>
      </c>
      <c r="D16" s="153">
        <v>11050.5</v>
      </c>
      <c r="E16" s="153">
        <v>11050.5</v>
      </c>
      <c r="F16" s="101">
        <f t="shared" si="1"/>
        <v>0</v>
      </c>
      <c r="G16" s="101">
        <f t="shared" si="2"/>
        <v>100</v>
      </c>
    </row>
    <row r="17" spans="1:8" ht="23.25" hidden="1" customHeight="1">
      <c r="A17" s="362" t="s">
        <v>778</v>
      </c>
      <c r="B17" s="359"/>
      <c r="C17" s="356"/>
      <c r="D17" s="360"/>
      <c r="E17" s="360"/>
      <c r="F17" s="361">
        <f t="shared" si="1"/>
        <v>0</v>
      </c>
      <c r="G17" s="361"/>
    </row>
    <row r="18" spans="1:8" ht="21.75" customHeight="1">
      <c r="A18" s="124" t="s">
        <v>779</v>
      </c>
      <c r="B18" s="253"/>
      <c r="C18" s="269">
        <v>1387.3</v>
      </c>
      <c r="D18" s="153"/>
      <c r="E18" s="153"/>
      <c r="F18" s="101">
        <f t="shared" si="1"/>
        <v>0</v>
      </c>
      <c r="G18" s="101"/>
    </row>
    <row r="19" spans="1:8" ht="22.5" customHeight="1">
      <c r="A19" s="124" t="s">
        <v>780</v>
      </c>
      <c r="B19" s="253"/>
      <c r="C19" s="269">
        <v>408.5</v>
      </c>
      <c r="D19" s="153"/>
      <c r="E19" s="153"/>
      <c r="F19" s="101">
        <f t="shared" si="1"/>
        <v>0</v>
      </c>
      <c r="G19" s="101"/>
    </row>
    <row r="20" spans="1:8" ht="36" customHeight="1">
      <c r="A20" s="124" t="s">
        <v>781</v>
      </c>
      <c r="B20" s="253"/>
      <c r="C20" s="269">
        <v>299</v>
      </c>
      <c r="D20" s="153"/>
      <c r="E20" s="153"/>
      <c r="F20" s="101">
        <f t="shared" si="1"/>
        <v>0</v>
      </c>
      <c r="G20" s="101"/>
    </row>
    <row r="21" spans="1:8" ht="4.5" hidden="1" customHeight="1">
      <c r="A21" s="358" t="s">
        <v>782</v>
      </c>
      <c r="B21" s="359"/>
      <c r="C21" s="356"/>
      <c r="D21" s="360"/>
      <c r="E21" s="360"/>
      <c r="F21" s="361">
        <f t="shared" si="1"/>
        <v>0</v>
      </c>
      <c r="G21" s="361"/>
    </row>
    <row r="22" spans="1:8" ht="36" customHeight="1">
      <c r="A22" s="124" t="s">
        <v>783</v>
      </c>
      <c r="B22" s="253"/>
      <c r="C22" s="269">
        <v>5152.6000000000004</v>
      </c>
      <c r="D22" s="153"/>
      <c r="E22" s="153"/>
      <c r="F22" s="101">
        <f t="shared" si="1"/>
        <v>0</v>
      </c>
      <c r="G22" s="101"/>
    </row>
    <row r="23" spans="1:8" ht="27" customHeight="1">
      <c r="A23" s="124" t="s">
        <v>784</v>
      </c>
      <c r="B23" s="253"/>
      <c r="C23" s="269">
        <v>834.2</v>
      </c>
      <c r="D23" s="153"/>
      <c r="E23" s="153"/>
      <c r="F23" s="101">
        <f t="shared" si="1"/>
        <v>0</v>
      </c>
      <c r="G23" s="101"/>
    </row>
    <row r="24" spans="1:8" ht="1.5" hidden="1" customHeight="1">
      <c r="A24" s="358" t="s">
        <v>785</v>
      </c>
      <c r="B24" s="359"/>
      <c r="C24" s="356"/>
      <c r="D24" s="360"/>
      <c r="E24" s="360"/>
      <c r="F24" s="361">
        <f t="shared" si="1"/>
        <v>0</v>
      </c>
      <c r="G24" s="361"/>
    </row>
    <row r="25" spans="1:8" ht="28.5" customHeight="1">
      <c r="A25" s="124" t="s">
        <v>786</v>
      </c>
      <c r="B25" s="253"/>
      <c r="C25" s="269">
        <v>1900</v>
      </c>
      <c r="D25" s="153"/>
      <c r="E25" s="153"/>
      <c r="F25" s="101">
        <f t="shared" si="1"/>
        <v>0</v>
      </c>
      <c r="G25" s="101"/>
    </row>
    <row r="26" spans="1:8" ht="36" customHeight="1">
      <c r="A26" s="184" t="s">
        <v>787</v>
      </c>
      <c r="B26" s="253"/>
      <c r="C26" s="269">
        <v>495</v>
      </c>
      <c r="D26" s="153"/>
      <c r="E26" s="153"/>
      <c r="F26" s="101">
        <f t="shared" si="1"/>
        <v>0</v>
      </c>
      <c r="G26" s="101"/>
    </row>
    <row r="27" spans="1:8" ht="24.75" customHeight="1">
      <c r="A27" s="184" t="s">
        <v>788</v>
      </c>
      <c r="B27" s="253"/>
      <c r="C27" s="269">
        <v>960</v>
      </c>
      <c r="D27" s="153"/>
      <c r="E27" s="153"/>
      <c r="F27" s="101">
        <f t="shared" si="1"/>
        <v>0</v>
      </c>
      <c r="G27" s="101"/>
    </row>
    <row r="28" spans="1:8" ht="25.5" customHeight="1">
      <c r="A28" s="184" t="s">
        <v>871</v>
      </c>
      <c r="B28" s="253"/>
      <c r="C28" s="269">
        <v>166.9</v>
      </c>
      <c r="D28" s="153"/>
      <c r="E28" s="153"/>
      <c r="F28" s="101">
        <f t="shared" si="1"/>
        <v>0</v>
      </c>
      <c r="G28" s="101"/>
    </row>
    <row r="29" spans="1:8" ht="31.2">
      <c r="A29" s="184" t="s">
        <v>789</v>
      </c>
      <c r="B29" s="253"/>
      <c r="C29" s="269">
        <v>568.1</v>
      </c>
      <c r="D29" s="153"/>
      <c r="E29" s="153"/>
      <c r="F29" s="101">
        <f t="shared" si="1"/>
        <v>0</v>
      </c>
      <c r="G29" s="101"/>
    </row>
    <row r="30" spans="1:8">
      <c r="A30" s="260"/>
      <c r="D30" s="240"/>
      <c r="E30" s="141"/>
      <c r="F30" s="141"/>
      <c r="G30" s="141"/>
    </row>
    <row r="31" spans="1:8" ht="58.8" customHeight="1">
      <c r="A31" s="260"/>
      <c r="D31" s="240"/>
      <c r="E31" s="141"/>
      <c r="F31" s="141"/>
      <c r="G31" s="141"/>
    </row>
    <row r="32" spans="1:8" ht="26.25" customHeight="1">
      <c r="A32" s="836" t="s">
        <v>567</v>
      </c>
      <c r="B32" s="836"/>
      <c r="C32" s="834" t="s">
        <v>909</v>
      </c>
      <c r="D32" s="834"/>
      <c r="E32" s="11"/>
      <c r="F32" s="333" t="s">
        <v>568</v>
      </c>
      <c r="G32" s="248"/>
      <c r="H32" s="248"/>
    </row>
    <row r="33" spans="1:9" ht="18" hidden="1" customHeight="1">
      <c r="A33" s="238" t="s">
        <v>374</v>
      </c>
      <c r="B33" s="107"/>
      <c r="C33" s="260" t="s">
        <v>178</v>
      </c>
      <c r="D33" s="260"/>
      <c r="E33" s="107"/>
      <c r="F33" s="234"/>
      <c r="G33" s="234"/>
      <c r="H33" s="234"/>
    </row>
    <row r="34" spans="1:9" ht="18" customHeight="1">
      <c r="A34" s="837"/>
      <c r="B34" s="837"/>
      <c r="C34" s="141"/>
      <c r="D34" s="141"/>
      <c r="E34" s="141"/>
      <c r="F34" s="240"/>
      <c r="G34" s="240"/>
      <c r="H34" s="240"/>
    </row>
    <row r="35" spans="1:9">
      <c r="A35" s="260"/>
      <c r="C35" s="240"/>
      <c r="D35" s="141"/>
      <c r="E35" s="141"/>
      <c r="F35" s="141"/>
      <c r="G35" s="141"/>
      <c r="H35" s="141"/>
    </row>
    <row r="36" spans="1:9">
      <c r="A36" s="260"/>
      <c r="C36" s="240"/>
      <c r="D36" s="141"/>
      <c r="E36" s="141"/>
      <c r="F36" s="141"/>
      <c r="G36" s="141"/>
      <c r="H36" s="141"/>
    </row>
    <row r="37" spans="1:9" s="104" customFormat="1" ht="28.8" customHeight="1">
      <c r="A37" s="836" t="s">
        <v>911</v>
      </c>
      <c r="B37" s="836"/>
      <c r="C37" s="834" t="s">
        <v>909</v>
      </c>
      <c r="D37" s="834"/>
      <c r="E37" s="332"/>
      <c r="F37" s="835" t="s">
        <v>910</v>
      </c>
      <c r="G37" s="835"/>
      <c r="H37" s="835"/>
      <c r="I37" s="835"/>
    </row>
    <row r="38" spans="1:9">
      <c r="A38" s="260"/>
      <c r="D38" s="240"/>
      <c r="E38" s="141"/>
      <c r="F38" s="141"/>
      <c r="G38" s="141"/>
    </row>
    <row r="39" spans="1:9">
      <c r="A39" s="260"/>
      <c r="D39" s="240"/>
      <c r="E39" s="141"/>
      <c r="F39" s="141"/>
      <c r="G39" s="141"/>
    </row>
    <row r="40" spans="1:9">
      <c r="A40" s="260"/>
      <c r="D40" s="240"/>
      <c r="E40" s="141"/>
      <c r="F40" s="141"/>
      <c r="G40" s="141"/>
    </row>
    <row r="41" spans="1:9">
      <c r="A41" s="260"/>
      <c r="D41" s="240"/>
      <c r="E41" s="141"/>
      <c r="F41" s="141"/>
      <c r="G41" s="141"/>
    </row>
    <row r="42" spans="1:9">
      <c r="A42" s="260"/>
      <c r="D42" s="240"/>
      <c r="E42" s="141"/>
      <c r="F42" s="141"/>
      <c r="G42" s="141"/>
    </row>
    <row r="43" spans="1:9">
      <c r="A43" s="260"/>
      <c r="D43" s="240"/>
      <c r="E43" s="141"/>
      <c r="F43" s="141"/>
      <c r="G43" s="141"/>
    </row>
    <row r="44" spans="1:9">
      <c r="A44" s="260"/>
      <c r="D44" s="240"/>
      <c r="E44" s="141"/>
      <c r="F44" s="141"/>
      <c r="G44" s="141"/>
    </row>
    <row r="45" spans="1:9">
      <c r="A45" s="260"/>
      <c r="D45" s="240"/>
      <c r="E45" s="141"/>
      <c r="F45" s="141"/>
      <c r="G45" s="141"/>
    </row>
    <row r="46" spans="1:9">
      <c r="A46" s="260"/>
      <c r="D46" s="240"/>
      <c r="E46" s="141"/>
      <c r="F46" s="141"/>
      <c r="G46" s="141"/>
    </row>
    <row r="47" spans="1:9">
      <c r="A47" s="260"/>
      <c r="D47" s="240"/>
      <c r="E47" s="141"/>
      <c r="F47" s="141"/>
      <c r="G47" s="141"/>
    </row>
    <row r="48" spans="1:9">
      <c r="A48" s="260"/>
      <c r="D48" s="240"/>
      <c r="E48" s="141"/>
      <c r="F48" s="141"/>
      <c r="G48" s="141"/>
    </row>
    <row r="49" spans="1:7">
      <c r="A49" s="260"/>
      <c r="D49" s="240"/>
      <c r="E49" s="141"/>
      <c r="F49" s="141"/>
      <c r="G49" s="141"/>
    </row>
    <row r="50" spans="1:7">
      <c r="A50" s="260"/>
      <c r="D50" s="240"/>
      <c r="E50" s="141"/>
      <c r="F50" s="141"/>
      <c r="G50" s="141"/>
    </row>
    <row r="51" spans="1:7">
      <c r="A51" s="260"/>
      <c r="D51" s="240"/>
      <c r="E51" s="141"/>
      <c r="F51" s="141"/>
      <c r="G51" s="141"/>
    </row>
    <row r="52" spans="1:7">
      <c r="A52" s="260"/>
      <c r="D52" s="240"/>
      <c r="E52" s="141"/>
      <c r="F52" s="141"/>
      <c r="G52" s="141"/>
    </row>
    <row r="53" spans="1:7">
      <c r="A53" s="260"/>
      <c r="D53" s="240"/>
      <c r="E53" s="141"/>
      <c r="F53" s="141"/>
      <c r="G53" s="141"/>
    </row>
    <row r="54" spans="1:7">
      <c r="A54" s="260"/>
      <c r="D54" s="240"/>
      <c r="E54" s="141"/>
      <c r="F54" s="141"/>
      <c r="G54" s="141"/>
    </row>
    <row r="55" spans="1:7">
      <c r="A55" s="260"/>
      <c r="D55" s="240"/>
      <c r="E55" s="141"/>
      <c r="F55" s="141"/>
      <c r="G55" s="141"/>
    </row>
    <row r="56" spans="1:7">
      <c r="A56" s="260"/>
      <c r="D56" s="240"/>
      <c r="E56" s="141"/>
      <c r="F56" s="141"/>
      <c r="G56" s="141"/>
    </row>
    <row r="57" spans="1:7">
      <c r="A57" s="260"/>
      <c r="D57" s="240"/>
      <c r="E57" s="141"/>
      <c r="F57" s="141"/>
      <c r="G57" s="141"/>
    </row>
    <row r="58" spans="1:7">
      <c r="A58" s="260"/>
      <c r="D58" s="240"/>
      <c r="E58" s="141"/>
      <c r="F58" s="141"/>
      <c r="G58" s="141"/>
    </row>
    <row r="59" spans="1:7">
      <c r="A59" s="260"/>
      <c r="D59" s="240"/>
      <c r="E59" s="141"/>
      <c r="F59" s="141"/>
      <c r="G59" s="141"/>
    </row>
    <row r="60" spans="1:7">
      <c r="A60" s="260"/>
      <c r="D60" s="240"/>
      <c r="E60" s="141"/>
      <c r="F60" s="141"/>
      <c r="G60" s="141"/>
    </row>
    <row r="61" spans="1:7">
      <c r="A61" s="260"/>
      <c r="D61" s="240"/>
      <c r="E61" s="141"/>
      <c r="F61" s="141"/>
      <c r="G61" s="141"/>
    </row>
    <row r="62" spans="1:7">
      <c r="A62" s="260"/>
      <c r="D62" s="240"/>
      <c r="E62" s="141"/>
      <c r="F62" s="141"/>
      <c r="G62" s="141"/>
    </row>
    <row r="63" spans="1:7">
      <c r="A63" s="260"/>
      <c r="D63" s="240"/>
      <c r="E63" s="141"/>
      <c r="F63" s="141"/>
      <c r="G63" s="141"/>
    </row>
    <row r="64" spans="1:7">
      <c r="A64" s="260"/>
      <c r="D64" s="240"/>
      <c r="E64" s="141"/>
      <c r="F64" s="141"/>
      <c r="G64" s="141"/>
    </row>
    <row r="65" spans="1:7">
      <c r="A65" s="260"/>
      <c r="D65" s="240"/>
      <c r="E65" s="141"/>
      <c r="F65" s="141"/>
      <c r="G65" s="141"/>
    </row>
    <row r="66" spans="1:7">
      <c r="A66" s="260"/>
      <c r="D66" s="240"/>
      <c r="E66" s="141"/>
      <c r="F66" s="141"/>
      <c r="G66" s="141"/>
    </row>
    <row r="67" spans="1:7">
      <c r="A67" s="260"/>
      <c r="D67" s="240"/>
      <c r="E67" s="141"/>
      <c r="F67" s="141"/>
      <c r="G67" s="141"/>
    </row>
    <row r="68" spans="1:7">
      <c r="A68" s="260"/>
      <c r="D68" s="240"/>
      <c r="E68" s="141"/>
      <c r="F68" s="141"/>
      <c r="G68" s="141"/>
    </row>
    <row r="69" spans="1:7">
      <c r="A69" s="260"/>
      <c r="D69" s="240"/>
      <c r="E69" s="141"/>
      <c r="F69" s="141"/>
      <c r="G69" s="141"/>
    </row>
    <row r="70" spans="1:7">
      <c r="A70" s="260"/>
    </row>
    <row r="71" spans="1:7">
      <c r="A71" s="136"/>
    </row>
    <row r="72" spans="1:7">
      <c r="A72" s="136"/>
    </row>
    <row r="73" spans="1:7">
      <c r="A73" s="136"/>
    </row>
    <row r="74" spans="1:7">
      <c r="A74" s="136"/>
    </row>
    <row r="75" spans="1:7">
      <c r="A75" s="136"/>
    </row>
    <row r="76" spans="1:7">
      <c r="A76" s="136"/>
    </row>
    <row r="77" spans="1:7">
      <c r="A77" s="136"/>
    </row>
    <row r="78" spans="1:7">
      <c r="A78" s="136"/>
    </row>
    <row r="79" spans="1:7">
      <c r="A79" s="136"/>
    </row>
    <row r="80" spans="1:7">
      <c r="A80" s="136"/>
    </row>
    <row r="81" spans="1:1">
      <c r="A81" s="136"/>
    </row>
    <row r="82" spans="1:1">
      <c r="A82" s="136"/>
    </row>
    <row r="83" spans="1:1">
      <c r="A83" s="136"/>
    </row>
    <row r="84" spans="1:1">
      <c r="A84" s="136"/>
    </row>
    <row r="85" spans="1:1">
      <c r="A85" s="136"/>
    </row>
    <row r="86" spans="1:1">
      <c r="A86" s="136"/>
    </row>
    <row r="87" spans="1:1">
      <c r="A87" s="136"/>
    </row>
    <row r="88" spans="1:1">
      <c r="A88" s="136"/>
    </row>
    <row r="89" spans="1:1">
      <c r="A89" s="136"/>
    </row>
    <row r="90" spans="1:1">
      <c r="A90" s="136"/>
    </row>
    <row r="91" spans="1:1">
      <c r="A91" s="136"/>
    </row>
    <row r="92" spans="1:1">
      <c r="A92" s="136"/>
    </row>
    <row r="93" spans="1:1">
      <c r="A93" s="136"/>
    </row>
    <row r="94" spans="1:1">
      <c r="A94" s="136"/>
    </row>
    <row r="95" spans="1:1">
      <c r="A95" s="136"/>
    </row>
    <row r="96" spans="1:1">
      <c r="A96" s="136"/>
    </row>
    <row r="97" spans="1:1">
      <c r="A97" s="136"/>
    </row>
    <row r="98" spans="1:1">
      <c r="A98" s="136"/>
    </row>
    <row r="99" spans="1:1">
      <c r="A99" s="136"/>
    </row>
    <row r="100" spans="1:1">
      <c r="A100" s="136"/>
    </row>
    <row r="101" spans="1:1">
      <c r="A101" s="136"/>
    </row>
    <row r="102" spans="1:1">
      <c r="A102" s="136"/>
    </row>
    <row r="103" spans="1:1">
      <c r="A103" s="136"/>
    </row>
    <row r="104" spans="1:1">
      <c r="A104" s="136"/>
    </row>
    <row r="105" spans="1:1">
      <c r="A105" s="136"/>
    </row>
    <row r="106" spans="1:1">
      <c r="A106" s="136"/>
    </row>
    <row r="107" spans="1:1">
      <c r="A107" s="136"/>
    </row>
    <row r="108" spans="1:1">
      <c r="A108" s="136"/>
    </row>
    <row r="109" spans="1:1">
      <c r="A109" s="136"/>
    </row>
    <row r="110" spans="1:1">
      <c r="A110" s="136"/>
    </row>
    <row r="111" spans="1:1">
      <c r="A111" s="136"/>
    </row>
    <row r="112" spans="1:1">
      <c r="A112" s="136"/>
    </row>
    <row r="113" spans="1:1">
      <c r="A113" s="136"/>
    </row>
    <row r="114" spans="1:1">
      <c r="A114" s="136"/>
    </row>
    <row r="115" spans="1:1">
      <c r="A115" s="136"/>
    </row>
    <row r="116" spans="1:1">
      <c r="A116" s="136"/>
    </row>
    <row r="117" spans="1:1">
      <c r="A117" s="136"/>
    </row>
    <row r="118" spans="1:1">
      <c r="A118" s="136"/>
    </row>
    <row r="119" spans="1:1">
      <c r="A119" s="136"/>
    </row>
    <row r="120" spans="1:1">
      <c r="A120" s="136"/>
    </row>
    <row r="121" spans="1:1">
      <c r="A121" s="136"/>
    </row>
    <row r="122" spans="1:1">
      <c r="A122" s="136"/>
    </row>
    <row r="123" spans="1:1">
      <c r="A123" s="136"/>
    </row>
    <row r="124" spans="1:1">
      <c r="A124" s="136"/>
    </row>
    <row r="125" spans="1:1">
      <c r="A125" s="136"/>
    </row>
    <row r="126" spans="1:1">
      <c r="A126" s="136"/>
    </row>
    <row r="127" spans="1:1">
      <c r="A127" s="136"/>
    </row>
    <row r="128" spans="1:1">
      <c r="A128" s="136"/>
    </row>
    <row r="129" spans="1:1">
      <c r="A129" s="136"/>
    </row>
    <row r="130" spans="1:1">
      <c r="A130" s="136"/>
    </row>
    <row r="131" spans="1:1">
      <c r="A131" s="136"/>
    </row>
    <row r="132" spans="1:1">
      <c r="A132" s="136"/>
    </row>
    <row r="133" spans="1:1">
      <c r="A133" s="136"/>
    </row>
    <row r="134" spans="1:1">
      <c r="A134" s="136"/>
    </row>
    <row r="135" spans="1:1">
      <c r="A135" s="136"/>
    </row>
    <row r="136" spans="1:1">
      <c r="A136" s="136"/>
    </row>
    <row r="137" spans="1:1">
      <c r="A137" s="136"/>
    </row>
    <row r="138" spans="1:1">
      <c r="A138" s="136"/>
    </row>
    <row r="139" spans="1:1">
      <c r="A139" s="136"/>
    </row>
    <row r="140" spans="1:1">
      <c r="A140" s="136"/>
    </row>
    <row r="141" spans="1:1">
      <c r="A141" s="136"/>
    </row>
    <row r="142" spans="1:1">
      <c r="A142" s="136"/>
    </row>
    <row r="143" spans="1:1">
      <c r="A143" s="136"/>
    </row>
    <row r="144" spans="1:1">
      <c r="A144" s="136"/>
    </row>
    <row r="145" spans="1:1">
      <c r="A145" s="136"/>
    </row>
    <row r="146" spans="1:1">
      <c r="A146" s="136"/>
    </row>
    <row r="147" spans="1:1">
      <c r="A147" s="136"/>
    </row>
    <row r="148" spans="1:1">
      <c r="A148" s="136"/>
    </row>
    <row r="149" spans="1:1">
      <c r="A149" s="136"/>
    </row>
    <row r="150" spans="1:1">
      <c r="A150" s="136"/>
    </row>
    <row r="151" spans="1:1">
      <c r="A151" s="136"/>
    </row>
    <row r="152" spans="1:1">
      <c r="A152" s="136"/>
    </row>
    <row r="153" spans="1:1">
      <c r="A153" s="136"/>
    </row>
    <row r="154" spans="1:1">
      <c r="A154" s="136"/>
    </row>
    <row r="155" spans="1:1">
      <c r="A155" s="136"/>
    </row>
    <row r="156" spans="1:1">
      <c r="A156" s="136"/>
    </row>
    <row r="157" spans="1:1">
      <c r="A157" s="136"/>
    </row>
    <row r="158" spans="1:1">
      <c r="A158" s="136"/>
    </row>
    <row r="159" spans="1:1">
      <c r="A159" s="136"/>
    </row>
    <row r="160" spans="1:1">
      <c r="A160" s="136"/>
    </row>
    <row r="161" spans="1:1">
      <c r="A161" s="136"/>
    </row>
    <row r="162" spans="1:1">
      <c r="A162" s="136"/>
    </row>
    <row r="163" spans="1:1">
      <c r="A163" s="136"/>
    </row>
    <row r="164" spans="1:1">
      <c r="A164" s="136"/>
    </row>
    <row r="165" spans="1:1">
      <c r="A165" s="136"/>
    </row>
    <row r="166" spans="1:1">
      <c r="A166" s="136"/>
    </row>
    <row r="167" spans="1:1">
      <c r="A167" s="136"/>
    </row>
    <row r="168" spans="1:1">
      <c r="A168" s="136"/>
    </row>
    <row r="169" spans="1:1">
      <c r="A169" s="136"/>
    </row>
    <row r="170" spans="1:1">
      <c r="A170" s="136"/>
    </row>
    <row r="171" spans="1:1">
      <c r="A171" s="136"/>
    </row>
    <row r="172" spans="1:1">
      <c r="A172" s="136"/>
    </row>
    <row r="173" spans="1:1">
      <c r="A173" s="136"/>
    </row>
    <row r="174" spans="1:1">
      <c r="A174" s="136"/>
    </row>
    <row r="175" spans="1:1">
      <c r="A175" s="136"/>
    </row>
    <row r="176" spans="1:1">
      <c r="A176" s="136"/>
    </row>
    <row r="177" spans="1:1">
      <c r="A177" s="136"/>
    </row>
    <row r="178" spans="1:1">
      <c r="A178" s="136"/>
    </row>
    <row r="179" spans="1:1">
      <c r="A179" s="136"/>
    </row>
    <row r="180" spans="1:1">
      <c r="A180" s="136"/>
    </row>
    <row r="181" spans="1:1">
      <c r="A181" s="136"/>
    </row>
    <row r="182" spans="1:1">
      <c r="A182" s="136"/>
    </row>
    <row r="183" spans="1:1">
      <c r="A183" s="136"/>
    </row>
    <row r="184" spans="1:1">
      <c r="A184" s="136"/>
    </row>
    <row r="185" spans="1:1">
      <c r="A185" s="136"/>
    </row>
    <row r="186" spans="1:1">
      <c r="A186" s="136"/>
    </row>
    <row r="187" spans="1:1">
      <c r="A187" s="136"/>
    </row>
    <row r="188" spans="1:1">
      <c r="A188" s="136"/>
    </row>
    <row r="189" spans="1:1">
      <c r="A189" s="136"/>
    </row>
    <row r="190" spans="1:1">
      <c r="A190" s="136"/>
    </row>
    <row r="191" spans="1:1">
      <c r="A191" s="136"/>
    </row>
    <row r="192" spans="1:1">
      <c r="A192" s="136"/>
    </row>
    <row r="193" spans="1:1">
      <c r="A193" s="136"/>
    </row>
    <row r="194" spans="1:1">
      <c r="A194" s="136"/>
    </row>
    <row r="195" spans="1:1">
      <c r="A195" s="136"/>
    </row>
    <row r="196" spans="1:1">
      <c r="A196" s="136"/>
    </row>
    <row r="197" spans="1:1">
      <c r="A197" s="136"/>
    </row>
    <row r="198" spans="1:1">
      <c r="A198" s="136"/>
    </row>
    <row r="199" spans="1:1">
      <c r="A199" s="136"/>
    </row>
    <row r="200" spans="1:1">
      <c r="A200" s="136"/>
    </row>
    <row r="201" spans="1:1">
      <c r="A201" s="136"/>
    </row>
    <row r="202" spans="1:1">
      <c r="A202" s="136"/>
    </row>
    <row r="203" spans="1:1">
      <c r="A203" s="136"/>
    </row>
    <row r="204" spans="1:1">
      <c r="A204" s="136"/>
    </row>
    <row r="205" spans="1:1">
      <c r="A205" s="136"/>
    </row>
    <row r="206" spans="1:1">
      <c r="A206" s="136"/>
    </row>
    <row r="207" spans="1:1">
      <c r="A207" s="136"/>
    </row>
    <row r="208" spans="1:1">
      <c r="A208" s="136"/>
    </row>
    <row r="209" spans="1:1">
      <c r="A209" s="136"/>
    </row>
    <row r="210" spans="1:1">
      <c r="A210" s="136"/>
    </row>
    <row r="211" spans="1:1">
      <c r="A211" s="136"/>
    </row>
    <row r="212" spans="1:1">
      <c r="A212" s="136"/>
    </row>
    <row r="213" spans="1:1">
      <c r="A213" s="136"/>
    </row>
    <row r="214" spans="1:1">
      <c r="A214" s="136"/>
    </row>
    <row r="215" spans="1:1">
      <c r="A215" s="136"/>
    </row>
    <row r="216" spans="1:1">
      <c r="A216" s="136"/>
    </row>
    <row r="217" spans="1:1">
      <c r="A217" s="136"/>
    </row>
    <row r="218" spans="1:1">
      <c r="A218" s="136"/>
    </row>
    <row r="219" spans="1:1">
      <c r="A219" s="136"/>
    </row>
    <row r="220" spans="1:1">
      <c r="A220" s="136"/>
    </row>
    <row r="221" spans="1:1">
      <c r="A221" s="136"/>
    </row>
    <row r="222" spans="1:1">
      <c r="A222" s="136"/>
    </row>
    <row r="223" spans="1:1">
      <c r="A223" s="136"/>
    </row>
    <row r="224" spans="1:1">
      <c r="A224" s="136"/>
    </row>
    <row r="225" spans="1:1">
      <c r="A225" s="136"/>
    </row>
    <row r="226" spans="1:1">
      <c r="A226" s="136"/>
    </row>
    <row r="227" spans="1:1">
      <c r="A227" s="136"/>
    </row>
    <row r="228" spans="1:1">
      <c r="A228" s="136"/>
    </row>
    <row r="229" spans="1:1">
      <c r="A229" s="136"/>
    </row>
    <row r="230" spans="1:1">
      <c r="A230" s="136"/>
    </row>
    <row r="231" spans="1:1">
      <c r="A231" s="136"/>
    </row>
    <row r="232" spans="1:1">
      <c r="A232" s="136"/>
    </row>
    <row r="233" spans="1:1">
      <c r="A233" s="136"/>
    </row>
    <row r="234" spans="1:1">
      <c r="A234" s="136"/>
    </row>
    <row r="235" spans="1:1">
      <c r="A235" s="136"/>
    </row>
    <row r="236" spans="1:1">
      <c r="A236" s="136"/>
    </row>
    <row r="237" spans="1:1">
      <c r="A237" s="136"/>
    </row>
  </sheetData>
  <mergeCells count="7">
    <mergeCell ref="C37:D37"/>
    <mergeCell ref="F37:I37"/>
    <mergeCell ref="A37:B37"/>
    <mergeCell ref="A2:G2"/>
    <mergeCell ref="A32:B32"/>
    <mergeCell ref="C32:D32"/>
    <mergeCell ref="A34:B34"/>
  </mergeCells>
  <pageMargins left="0.59055118110236227" right="0.59055118110236227" top="0.98425196850393704" bottom="0.59055118110236227" header="0.31496062992125984" footer="0.31496062992125984"/>
  <pageSetup paperSize="9" scale="8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453"/>
  <sheetViews>
    <sheetView view="pageBreakPreview" topLeftCell="A94" zoomScale="60" zoomScaleNormal="70" workbookViewId="0">
      <selection activeCell="C34" sqref="C34"/>
    </sheetView>
  </sheetViews>
  <sheetFormatPr defaultColWidth="9.109375" defaultRowHeight="18"/>
  <cols>
    <col min="1" max="1" width="95" style="107" customWidth="1"/>
    <col min="2" max="2" width="17.109375" style="238" customWidth="1"/>
    <col min="3" max="6" width="30.6640625" style="238" customWidth="1"/>
    <col min="7" max="7" width="25.6640625" style="238" customWidth="1"/>
    <col min="8" max="8" width="21.6640625" style="238" customWidth="1"/>
    <col min="9" max="9" width="15.6640625" style="107" customWidth="1"/>
    <col min="10" max="10" width="9.5546875" style="107" customWidth="1"/>
    <col min="11" max="16384" width="9.109375" style="107"/>
  </cols>
  <sheetData>
    <row r="1" spans="1:8" ht="38.4" customHeight="1">
      <c r="A1" s="278"/>
      <c r="B1" s="498"/>
      <c r="C1" s="498"/>
      <c r="D1" s="498"/>
      <c r="E1" s="498"/>
      <c r="F1" s="279"/>
      <c r="G1" s="440">
        <v>2020</v>
      </c>
      <c r="H1" s="346" t="s">
        <v>102</v>
      </c>
    </row>
    <row r="2" spans="1:8" ht="48.6" customHeight="1">
      <c r="A2" s="278" t="s">
        <v>14</v>
      </c>
      <c r="B2" s="443" t="s">
        <v>916</v>
      </c>
      <c r="C2" s="441"/>
      <c r="D2" s="441"/>
      <c r="E2" s="441"/>
      <c r="F2" s="441"/>
      <c r="G2" s="438" t="s">
        <v>450</v>
      </c>
      <c r="H2" s="403" t="s">
        <v>98</v>
      </c>
    </row>
    <row r="3" spans="1:8" ht="48.6" customHeight="1">
      <c r="A3" s="278" t="s">
        <v>15</v>
      </c>
      <c r="B3" s="443" t="s">
        <v>451</v>
      </c>
      <c r="C3" s="441"/>
      <c r="D3" s="441"/>
      <c r="E3" s="441"/>
      <c r="F3" s="441"/>
      <c r="G3" s="439">
        <v>150</v>
      </c>
      <c r="H3" s="403" t="s">
        <v>97</v>
      </c>
    </row>
    <row r="4" spans="1:8" ht="48.6" customHeight="1">
      <c r="A4" s="278" t="s">
        <v>20</v>
      </c>
      <c r="B4" s="443" t="s">
        <v>452</v>
      </c>
      <c r="C4" s="441"/>
      <c r="D4" s="441"/>
      <c r="E4" s="441"/>
      <c r="F4" s="441"/>
      <c r="G4" s="438" t="s">
        <v>453</v>
      </c>
      <c r="H4" s="403" t="s">
        <v>96</v>
      </c>
    </row>
    <row r="5" spans="1:8" ht="48.6" customHeight="1">
      <c r="A5" s="278" t="s">
        <v>437</v>
      </c>
      <c r="B5" s="443" t="s">
        <v>454</v>
      </c>
      <c r="C5" s="441"/>
      <c r="D5" s="441"/>
      <c r="E5" s="441"/>
      <c r="F5" s="441"/>
      <c r="G5" s="439">
        <v>1005</v>
      </c>
      <c r="H5" s="403" t="s">
        <v>9</v>
      </c>
    </row>
    <row r="6" spans="1:8" ht="48.6" customHeight="1">
      <c r="A6" s="278" t="s">
        <v>17</v>
      </c>
      <c r="B6" s="444" t="s">
        <v>455</v>
      </c>
      <c r="C6" s="442"/>
      <c r="D6" s="442"/>
      <c r="E6" s="442"/>
      <c r="F6" s="442"/>
      <c r="G6" s="439">
        <v>51000</v>
      </c>
      <c r="H6" s="403" t="s">
        <v>8</v>
      </c>
    </row>
    <row r="7" spans="1:8" ht="48.6" customHeight="1">
      <c r="A7" s="278" t="s">
        <v>16</v>
      </c>
      <c r="B7" s="444" t="s">
        <v>455</v>
      </c>
      <c r="C7" s="442"/>
      <c r="D7" s="442"/>
      <c r="E7" s="442"/>
      <c r="F7" s="442"/>
      <c r="G7" s="439" t="s">
        <v>456</v>
      </c>
      <c r="H7" s="403" t="s">
        <v>10</v>
      </c>
    </row>
    <row r="8" spans="1:8" ht="48.6" customHeight="1">
      <c r="A8" s="278" t="s">
        <v>440</v>
      </c>
      <c r="B8" s="444" t="s">
        <v>439</v>
      </c>
      <c r="C8" s="442"/>
      <c r="D8" s="442"/>
      <c r="E8" s="442"/>
      <c r="F8" s="442"/>
      <c r="G8" s="446" t="s">
        <v>928</v>
      </c>
      <c r="H8" s="346"/>
    </row>
    <row r="9" spans="1:8" ht="48.6" customHeight="1">
      <c r="A9" s="278" t="s">
        <v>21</v>
      </c>
      <c r="B9" s="443" t="s">
        <v>457</v>
      </c>
      <c r="C9" s="441"/>
      <c r="D9" s="441"/>
      <c r="E9" s="441"/>
      <c r="F9" s="441"/>
      <c r="G9" s="446" t="s">
        <v>929</v>
      </c>
      <c r="H9" s="346"/>
    </row>
    <row r="10" spans="1:8" ht="48.6" customHeight="1">
      <c r="A10" s="278" t="s">
        <v>81</v>
      </c>
      <c r="B10" s="445">
        <v>1542</v>
      </c>
      <c r="C10" s="441"/>
      <c r="D10" s="441"/>
      <c r="E10" s="441"/>
      <c r="F10" s="441"/>
      <c r="G10" s="403"/>
      <c r="H10" s="346"/>
    </row>
    <row r="11" spans="1:8" ht="48.6" customHeight="1">
      <c r="A11" s="278" t="s">
        <v>11</v>
      </c>
      <c r="B11" s="443" t="s">
        <v>458</v>
      </c>
      <c r="C11" s="441"/>
      <c r="D11" s="441"/>
      <c r="E11" s="441"/>
      <c r="F11" s="441"/>
      <c r="G11" s="403"/>
      <c r="H11" s="346"/>
    </row>
    <row r="12" spans="1:8" ht="48.6" customHeight="1">
      <c r="A12" s="278" t="s">
        <v>12</v>
      </c>
      <c r="B12" s="443" t="s">
        <v>459</v>
      </c>
      <c r="C12" s="441"/>
      <c r="D12" s="441"/>
      <c r="E12" s="441"/>
      <c r="F12" s="441"/>
      <c r="G12" s="403"/>
      <c r="H12" s="346"/>
    </row>
    <row r="13" spans="1:8" ht="48.6" customHeight="1">
      <c r="A13" s="278" t="s">
        <v>13</v>
      </c>
      <c r="B13" s="444" t="s">
        <v>460</v>
      </c>
      <c r="C13" s="442"/>
      <c r="D13" s="442"/>
      <c r="E13" s="442"/>
      <c r="F13" s="442"/>
      <c r="G13" s="403"/>
      <c r="H13" s="346"/>
    </row>
    <row r="14" spans="1:8" ht="19.5" customHeight="1">
      <c r="A14" s="233"/>
      <c r="B14" s="107"/>
      <c r="C14" s="107"/>
      <c r="D14" s="107"/>
      <c r="E14" s="107"/>
      <c r="F14" s="107"/>
      <c r="G14" s="107"/>
      <c r="H14" s="107"/>
    </row>
    <row r="15" spans="1:8" ht="30.75" customHeight="1">
      <c r="A15" s="502" t="s">
        <v>140</v>
      </c>
      <c r="B15" s="502"/>
      <c r="C15" s="502"/>
      <c r="D15" s="502"/>
      <c r="E15" s="502"/>
      <c r="F15" s="502"/>
      <c r="G15" s="502"/>
      <c r="H15" s="502"/>
    </row>
    <row r="16" spans="1:8" ht="38.25" customHeight="1">
      <c r="A16" s="502" t="s">
        <v>853</v>
      </c>
      <c r="B16" s="502"/>
      <c r="C16" s="502"/>
      <c r="D16" s="502"/>
      <c r="E16" s="502"/>
      <c r="F16" s="502"/>
      <c r="G16" s="502"/>
      <c r="H16" s="502"/>
    </row>
    <row r="17" spans="1:8" ht="20.399999999999999">
      <c r="A17" s="502" t="s">
        <v>445</v>
      </c>
      <c r="B17" s="502"/>
      <c r="C17" s="502"/>
      <c r="D17" s="502"/>
      <c r="E17" s="502"/>
      <c r="F17" s="502"/>
      <c r="G17" s="502"/>
      <c r="H17" s="502"/>
    </row>
    <row r="18" spans="1:8" ht="23.25" customHeight="1">
      <c r="A18" s="520"/>
      <c r="B18" s="520"/>
      <c r="C18" s="520"/>
      <c r="D18" s="520"/>
      <c r="E18" s="520"/>
      <c r="F18" s="520"/>
      <c r="G18" s="520"/>
      <c r="H18" s="520"/>
    </row>
    <row r="19" spans="1:8" ht="31.5" customHeight="1">
      <c r="A19" s="521" t="s">
        <v>126</v>
      </c>
      <c r="B19" s="521"/>
      <c r="C19" s="521"/>
      <c r="D19" s="521"/>
      <c r="E19" s="521"/>
      <c r="F19" s="521"/>
      <c r="G19" s="521"/>
      <c r="H19" s="521"/>
    </row>
    <row r="20" spans="1:8" ht="29.25" customHeight="1">
      <c r="B20" s="280"/>
      <c r="C20" s="280"/>
      <c r="D20" s="280"/>
      <c r="E20" s="280"/>
      <c r="F20" s="280"/>
      <c r="G20" s="280"/>
      <c r="H20" s="234" t="s">
        <v>363</v>
      </c>
    </row>
    <row r="21" spans="1:8" ht="43.5" customHeight="1">
      <c r="A21" s="519" t="s">
        <v>159</v>
      </c>
      <c r="B21" s="503" t="s">
        <v>18</v>
      </c>
      <c r="C21" s="503" t="s">
        <v>139</v>
      </c>
      <c r="D21" s="503"/>
      <c r="E21" s="504" t="s">
        <v>448</v>
      </c>
      <c r="F21" s="504"/>
      <c r="G21" s="504"/>
      <c r="H21" s="504"/>
    </row>
    <row r="22" spans="1:8" ht="51" customHeight="1">
      <c r="A22" s="519"/>
      <c r="B22" s="503"/>
      <c r="C22" s="252" t="s">
        <v>446</v>
      </c>
      <c r="D22" s="252" t="s">
        <v>447</v>
      </c>
      <c r="E22" s="281" t="s">
        <v>149</v>
      </c>
      <c r="F22" s="281" t="s">
        <v>145</v>
      </c>
      <c r="G22" s="281" t="s">
        <v>155</v>
      </c>
      <c r="H22" s="281" t="s">
        <v>156</v>
      </c>
    </row>
    <row r="23" spans="1:8" ht="28.5" customHeight="1" thickBot="1">
      <c r="A23" s="255">
        <v>1</v>
      </c>
      <c r="B23" s="252">
        <v>2</v>
      </c>
      <c r="C23" s="255">
        <v>3</v>
      </c>
      <c r="D23" s="252">
        <v>4</v>
      </c>
      <c r="E23" s="255">
        <v>5</v>
      </c>
      <c r="F23" s="252">
        <v>6</v>
      </c>
      <c r="G23" s="255">
        <v>7</v>
      </c>
      <c r="H23" s="252">
        <v>8</v>
      </c>
    </row>
    <row r="24" spans="1:8" s="35" customFormat="1" ht="30.75" customHeight="1" thickBot="1">
      <c r="A24" s="499" t="s">
        <v>75</v>
      </c>
      <c r="B24" s="500"/>
      <c r="C24" s="500"/>
      <c r="D24" s="500"/>
      <c r="E24" s="500"/>
      <c r="F24" s="500"/>
      <c r="G24" s="500"/>
      <c r="H24" s="501"/>
    </row>
    <row r="25" spans="1:8" s="35" customFormat="1" ht="30.75" customHeight="1">
      <c r="A25" s="282" t="s">
        <v>127</v>
      </c>
      <c r="B25" s="283">
        <v>1000</v>
      </c>
      <c r="C25" s="405">
        <f>'I. Фін результат'!C8</f>
        <v>218815</v>
      </c>
      <c r="D25" s="405">
        <f>'I. Фін результат'!D8</f>
        <v>128341</v>
      </c>
      <c r="E25" s="405">
        <f>'I. Фін результат'!E8</f>
        <v>136486</v>
      </c>
      <c r="F25" s="405">
        <f>'I. Фін результат'!F8</f>
        <v>128341</v>
      </c>
      <c r="G25" s="405">
        <f>F25-E25</f>
        <v>-8145</v>
      </c>
      <c r="H25" s="211">
        <f>(F25/E25)*100</f>
        <v>94.032354966809777</v>
      </c>
    </row>
    <row r="26" spans="1:8" s="35" customFormat="1" ht="30.75" customHeight="1">
      <c r="A26" s="282" t="s">
        <v>114</v>
      </c>
      <c r="B26" s="283">
        <v>1010</v>
      </c>
      <c r="C26" s="405">
        <f>'I. Фін результат'!C9</f>
        <v>-487511.99999999994</v>
      </c>
      <c r="D26" s="405">
        <f>'I. Фін результат'!D9</f>
        <v>-465763</v>
      </c>
      <c r="E26" s="405">
        <f>'I. Фін результат'!E9</f>
        <v>-673208.39999999991</v>
      </c>
      <c r="F26" s="405">
        <f>'I. Фін результат'!F9</f>
        <v>-465763</v>
      </c>
      <c r="G26" s="405">
        <f>F26-E26</f>
        <v>207445.39999999991</v>
      </c>
      <c r="H26" s="211">
        <f t="shared" ref="H26:H58" si="0">(F26/E26)*100</f>
        <v>69.18555977614065</v>
      </c>
    </row>
    <row r="27" spans="1:8" s="35" customFormat="1" ht="29.25" customHeight="1">
      <c r="A27" s="207" t="s">
        <v>150</v>
      </c>
      <c r="B27" s="252">
        <v>1020</v>
      </c>
      <c r="C27" s="404">
        <f>SUM(C25:C26)</f>
        <v>-268696.99999999994</v>
      </c>
      <c r="D27" s="404">
        <f t="shared" ref="D27:F27" si="1">SUM(D25:D26)</f>
        <v>-337422</v>
      </c>
      <c r="E27" s="404">
        <f t="shared" si="1"/>
        <v>-536722.39999999991</v>
      </c>
      <c r="F27" s="404">
        <f t="shared" si="1"/>
        <v>-337422</v>
      </c>
      <c r="G27" s="404">
        <f t="shared" ref="G27:G58" si="2">F27-E27</f>
        <v>199300.39999999991</v>
      </c>
      <c r="H27" s="208">
        <f t="shared" si="0"/>
        <v>62.867135785650099</v>
      </c>
    </row>
    <row r="28" spans="1:8" s="35" customFormat="1" ht="30.75" customHeight="1">
      <c r="A28" s="282" t="s">
        <v>364</v>
      </c>
      <c r="B28" s="283">
        <v>1030</v>
      </c>
      <c r="C28" s="405">
        <f>'I. Фін результат'!C19</f>
        <v>-25585.000000000007</v>
      </c>
      <c r="D28" s="405">
        <f>'I. Фін результат'!D19</f>
        <v>-26452</v>
      </c>
      <c r="E28" s="405">
        <f>'I. Фін результат'!E19</f>
        <v>-32271.5</v>
      </c>
      <c r="F28" s="405">
        <f>'I. Фін результат'!F19</f>
        <v>-26452</v>
      </c>
      <c r="G28" s="405">
        <f t="shared" si="2"/>
        <v>5819.5</v>
      </c>
      <c r="H28" s="211">
        <f t="shared" si="0"/>
        <v>81.967060719210451</v>
      </c>
    </row>
    <row r="29" spans="1:8" s="35" customFormat="1" ht="30.75" customHeight="1">
      <c r="A29" s="282" t="s">
        <v>103</v>
      </c>
      <c r="B29" s="283">
        <v>1060</v>
      </c>
      <c r="C29" s="405">
        <f>'I. Фін результат'!C40</f>
        <v>-8765</v>
      </c>
      <c r="D29" s="405">
        <f>'I. Фін результат'!D40</f>
        <v>-16579</v>
      </c>
      <c r="E29" s="405">
        <f>'I. Фін результат'!E40</f>
        <v>-8476.7999999999993</v>
      </c>
      <c r="F29" s="405">
        <f>'I. Фін результат'!F40</f>
        <v>-16579</v>
      </c>
      <c r="G29" s="405">
        <f t="shared" si="2"/>
        <v>-8102.2000000000007</v>
      </c>
      <c r="H29" s="211">
        <f t="shared" si="0"/>
        <v>195.58087957719897</v>
      </c>
    </row>
    <row r="30" spans="1:8" s="35" customFormat="1" ht="30.75" customHeight="1">
      <c r="A30" s="282" t="s">
        <v>365</v>
      </c>
      <c r="B30" s="283">
        <v>1070</v>
      </c>
      <c r="C30" s="405">
        <f>'I. Фін результат'!C48</f>
        <v>288874</v>
      </c>
      <c r="D30" s="405">
        <f>'I. Фін результат'!D48</f>
        <v>405888</v>
      </c>
      <c r="E30" s="405">
        <f>'I. Фін результат'!E48</f>
        <v>616830.9</v>
      </c>
      <c r="F30" s="405">
        <f>'I. Фін результат'!F48</f>
        <v>405888</v>
      </c>
      <c r="G30" s="405">
        <f t="shared" si="2"/>
        <v>-210942.90000000002</v>
      </c>
      <c r="H30" s="211">
        <f t="shared" si="0"/>
        <v>65.802150962281559</v>
      </c>
    </row>
    <row r="31" spans="1:8" s="35" customFormat="1" ht="30.75" customHeight="1">
      <c r="A31" s="282" t="s">
        <v>27</v>
      </c>
      <c r="B31" s="283">
        <v>1080</v>
      </c>
      <c r="C31" s="405">
        <f>'I. Фін результат'!C52</f>
        <v>-4656.0000000000009</v>
      </c>
      <c r="D31" s="405">
        <f>'I. Фін результат'!D52</f>
        <v>-46390.000000000007</v>
      </c>
      <c r="E31" s="405">
        <f>'I. Фін результат'!E52</f>
        <v>-44928.800000000003</v>
      </c>
      <c r="F31" s="405">
        <f>'I. Фін результат'!F52</f>
        <v>-46390.000000000007</v>
      </c>
      <c r="G31" s="405">
        <f t="shared" si="2"/>
        <v>-1461.2000000000044</v>
      </c>
      <c r="H31" s="211">
        <f t="shared" si="0"/>
        <v>103.25225690425741</v>
      </c>
    </row>
    <row r="32" spans="1:8" s="35" customFormat="1" ht="29.25" customHeight="1">
      <c r="A32" s="207" t="s">
        <v>4</v>
      </c>
      <c r="B32" s="252">
        <v>1100</v>
      </c>
      <c r="C32" s="404">
        <f>SUM(C27,C28,C29,C30,C31)</f>
        <v>-18828.999999999942</v>
      </c>
      <c r="D32" s="404">
        <f t="shared" ref="D32:F32" si="3">SUM(D27,D28,D29,D30,D31)</f>
        <v>-20955.000000000007</v>
      </c>
      <c r="E32" s="404">
        <f t="shared" si="3"/>
        <v>-5568.5999999999331</v>
      </c>
      <c r="F32" s="404">
        <f t="shared" si="3"/>
        <v>-20955.000000000007</v>
      </c>
      <c r="G32" s="404">
        <f t="shared" si="2"/>
        <v>-15386.400000000074</v>
      </c>
      <c r="H32" s="208">
        <f t="shared" si="0"/>
        <v>376.30643249650285</v>
      </c>
    </row>
    <row r="33" spans="1:8" s="35" customFormat="1" ht="26.25" customHeight="1">
      <c r="A33" s="209" t="s">
        <v>104</v>
      </c>
      <c r="B33" s="252">
        <v>1310</v>
      </c>
      <c r="C33" s="98">
        <f>'I. Фін результат'!C88</f>
        <v>3918.0000000000582</v>
      </c>
      <c r="D33" s="98">
        <f>'I. Фін результат'!D88</f>
        <v>4309.9999999999927</v>
      </c>
      <c r="E33" s="98">
        <f>'I. Фін результат'!E88</f>
        <v>16639.000000000065</v>
      </c>
      <c r="F33" s="98">
        <f>'I. Фін результат'!F88</f>
        <v>4309.9999999999927</v>
      </c>
      <c r="G33" s="98">
        <f t="shared" si="2"/>
        <v>-12329.000000000073</v>
      </c>
      <c r="H33" s="208">
        <f t="shared" si="0"/>
        <v>25.902998978303838</v>
      </c>
    </row>
    <row r="34" spans="1:8" s="35" customFormat="1" ht="29.25" customHeight="1">
      <c r="A34" s="207" t="s">
        <v>136</v>
      </c>
      <c r="B34" s="252">
        <v>5010</v>
      </c>
      <c r="C34" s="98">
        <f>(C33/C25)*100</f>
        <v>1.7905536640541362</v>
      </c>
      <c r="D34" s="98">
        <f>(D33/D25)*100</f>
        <v>3.3582409362557506</v>
      </c>
      <c r="E34" s="98">
        <f>(E33/E25)*100</f>
        <v>12.190993948097288</v>
      </c>
      <c r="F34" s="98">
        <f>(F33/F25)*100</f>
        <v>3.3582409362557506</v>
      </c>
      <c r="G34" s="98">
        <f t="shared" si="2"/>
        <v>-8.8327530118415378</v>
      </c>
      <c r="H34" s="208">
        <f t="shared" si="0"/>
        <v>27.546900199879836</v>
      </c>
    </row>
    <row r="35" spans="1:8" s="35" customFormat="1" ht="30.75" customHeight="1">
      <c r="A35" s="282" t="s">
        <v>194</v>
      </c>
      <c r="B35" s="283">
        <v>1110</v>
      </c>
      <c r="C35" s="213">
        <f>'I. Фін результат'!C60</f>
        <v>0</v>
      </c>
      <c r="D35" s="213">
        <f>'I. Фін результат'!D60</f>
        <v>0</v>
      </c>
      <c r="E35" s="213">
        <f>'I. Фін результат'!E60</f>
        <v>0</v>
      </c>
      <c r="F35" s="213">
        <f>'I. Фін результат'!F60</f>
        <v>0</v>
      </c>
      <c r="G35" s="213">
        <f t="shared" si="2"/>
        <v>0</v>
      </c>
      <c r="H35" s="211"/>
    </row>
    <row r="36" spans="1:8" s="35" customFormat="1" ht="30.75" customHeight="1">
      <c r="A36" s="282" t="s">
        <v>195</v>
      </c>
      <c r="B36" s="283">
        <v>1120</v>
      </c>
      <c r="C36" s="213" t="str">
        <f>'I. Фін результат'!C61</f>
        <v>(    )</v>
      </c>
      <c r="D36" s="213" t="str">
        <f>'I. Фін результат'!D61</f>
        <v>(    )</v>
      </c>
      <c r="E36" s="213" t="str">
        <f>'I. Фін результат'!E61</f>
        <v>(    )</v>
      </c>
      <c r="F36" s="213" t="str">
        <f>'I. Фін результат'!F61</f>
        <v>(    )</v>
      </c>
      <c r="G36" s="213"/>
      <c r="H36" s="211"/>
    </row>
    <row r="37" spans="1:8" s="35" customFormat="1" ht="30.75" customHeight="1">
      <c r="A37" s="282" t="s">
        <v>196</v>
      </c>
      <c r="B37" s="283">
        <v>1130</v>
      </c>
      <c r="C37" s="405">
        <f>'I. Фін результат'!C62</f>
        <v>136</v>
      </c>
      <c r="D37" s="405">
        <f>'I. Фін результат'!D62</f>
        <v>108</v>
      </c>
      <c r="E37" s="405">
        <f>'I. Фін результат'!E62</f>
        <v>156</v>
      </c>
      <c r="F37" s="405">
        <f>'I. Фін результат'!F62</f>
        <v>108</v>
      </c>
      <c r="G37" s="405">
        <f t="shared" si="2"/>
        <v>-48</v>
      </c>
      <c r="H37" s="211">
        <f t="shared" si="0"/>
        <v>69.230769230769226</v>
      </c>
    </row>
    <row r="38" spans="1:8" s="35" customFormat="1" ht="30.75" customHeight="1">
      <c r="A38" s="282" t="s">
        <v>197</v>
      </c>
      <c r="B38" s="283">
        <v>1140</v>
      </c>
      <c r="C38" s="405">
        <f>'I. Фін результат'!C63</f>
        <v>-1267</v>
      </c>
      <c r="D38" s="405">
        <f>'I. Фін результат'!D63</f>
        <v>-1287</v>
      </c>
      <c r="E38" s="405">
        <f>'I. Фін результат'!E63</f>
        <v>-667.4</v>
      </c>
      <c r="F38" s="405">
        <f>'I. Фін результат'!F63</f>
        <v>-1287</v>
      </c>
      <c r="G38" s="405">
        <f t="shared" si="2"/>
        <v>-619.6</v>
      </c>
      <c r="H38" s="211">
        <f t="shared" si="0"/>
        <v>192.8378783338328</v>
      </c>
    </row>
    <row r="39" spans="1:8" s="35" customFormat="1" ht="30.75" customHeight="1">
      <c r="A39" s="282" t="s">
        <v>366</v>
      </c>
      <c r="B39" s="283">
        <v>1150</v>
      </c>
      <c r="C39" s="405">
        <f>'I. Фін результат'!C64</f>
        <v>6041</v>
      </c>
      <c r="D39" s="405">
        <f>'I. Фін результат'!D64</f>
        <v>5280.0000000000009</v>
      </c>
      <c r="E39" s="405">
        <f>'I. Фін результат'!E64</f>
        <v>6110</v>
      </c>
      <c r="F39" s="405">
        <f>'I. Фін результат'!F64</f>
        <v>5280.0000000000009</v>
      </c>
      <c r="G39" s="405">
        <f t="shared" si="2"/>
        <v>-829.99999999999909</v>
      </c>
      <c r="H39" s="211">
        <f t="shared" si="0"/>
        <v>86.41571194762686</v>
      </c>
    </row>
    <row r="40" spans="1:8" s="35" customFormat="1" ht="30.75" customHeight="1">
      <c r="A40" s="282" t="s">
        <v>367</v>
      </c>
      <c r="B40" s="283">
        <v>1160</v>
      </c>
      <c r="C40" s="405">
        <f>'I. Фін результат'!C67</f>
        <v>-4059</v>
      </c>
      <c r="D40" s="405">
        <f>'I. Фін результат'!D67</f>
        <v>-264</v>
      </c>
      <c r="E40" s="405">
        <f>'I. Фін результат'!E67</f>
        <v>-30</v>
      </c>
      <c r="F40" s="405">
        <f>'I. Фін результат'!F67</f>
        <v>-264</v>
      </c>
      <c r="G40" s="405">
        <f t="shared" si="2"/>
        <v>-234</v>
      </c>
      <c r="H40" s="211">
        <f t="shared" si="0"/>
        <v>880.00000000000011</v>
      </c>
    </row>
    <row r="41" spans="1:8" s="35" customFormat="1" ht="29.25" customHeight="1">
      <c r="A41" s="207" t="s">
        <v>74</v>
      </c>
      <c r="B41" s="252">
        <v>1170</v>
      </c>
      <c r="C41" s="404">
        <f>SUM(C32,C35:C39,C40)</f>
        <v>-17977.999999999942</v>
      </c>
      <c r="D41" s="404">
        <f>SUM(D32,D35:D39,D40)</f>
        <v>-17118.000000000007</v>
      </c>
      <c r="E41" s="404">
        <f>SUM(E32,E35:E39,E40)</f>
        <v>6.730260793119669E-11</v>
      </c>
      <c r="F41" s="404">
        <f>SUM(F32,F35:F39,F40)</f>
        <v>-17118.000000000007</v>
      </c>
      <c r="G41" s="404">
        <f t="shared" si="2"/>
        <v>-17118.000000000073</v>
      </c>
      <c r="H41" s="211"/>
    </row>
    <row r="42" spans="1:8" s="35" customFormat="1" ht="30.75" customHeight="1">
      <c r="A42" s="282" t="s">
        <v>204</v>
      </c>
      <c r="B42" s="283">
        <v>1180</v>
      </c>
      <c r="C42" s="213" t="str">
        <f>'I. Фін результат'!C71</f>
        <v>(    )</v>
      </c>
      <c r="D42" s="213" t="str">
        <f>'I. Фін результат'!D71</f>
        <v>(    )</v>
      </c>
      <c r="E42" s="213" t="str">
        <f>'I. Фін результат'!E71</f>
        <v>(    )</v>
      </c>
      <c r="F42" s="213" t="str">
        <f>'I. Фін результат'!F71</f>
        <v>(    )</v>
      </c>
      <c r="G42" s="213"/>
      <c r="H42" s="211"/>
    </row>
    <row r="43" spans="1:8" s="35" customFormat="1" ht="30.75" customHeight="1">
      <c r="A43" s="282" t="s">
        <v>205</v>
      </c>
      <c r="B43" s="283">
        <v>1181</v>
      </c>
      <c r="C43" s="213">
        <f>'I. Фін результат'!C72</f>
        <v>0</v>
      </c>
      <c r="D43" s="213">
        <f>'I. Фін результат'!D72</f>
        <v>0</v>
      </c>
      <c r="E43" s="213">
        <f>'I. Фін результат'!E72</f>
        <v>0</v>
      </c>
      <c r="F43" s="213">
        <f>'I. Фін результат'!F72</f>
        <v>0</v>
      </c>
      <c r="G43" s="213">
        <f t="shared" si="2"/>
        <v>0</v>
      </c>
      <c r="H43" s="211"/>
    </row>
    <row r="44" spans="1:8" s="35" customFormat="1" ht="30.75" customHeight="1">
      <c r="A44" s="282" t="s">
        <v>206</v>
      </c>
      <c r="B44" s="283">
        <v>1190</v>
      </c>
      <c r="C44" s="213">
        <f>'I. Фін результат'!C73</f>
        <v>0</v>
      </c>
      <c r="D44" s="213">
        <f>'I. Фін результат'!D73</f>
        <v>0</v>
      </c>
      <c r="E44" s="213">
        <f>'I. Фін результат'!E73</f>
        <v>0</v>
      </c>
      <c r="F44" s="213">
        <f>'I. Фін результат'!F73</f>
        <v>0</v>
      </c>
      <c r="G44" s="213">
        <f t="shared" si="2"/>
        <v>0</v>
      </c>
      <c r="H44" s="211"/>
    </row>
    <row r="45" spans="1:8" s="35" customFormat="1" ht="30.75" customHeight="1">
      <c r="A45" s="282" t="s">
        <v>207</v>
      </c>
      <c r="B45" s="283">
        <v>1191</v>
      </c>
      <c r="C45" s="213" t="str">
        <f>'I. Фін результат'!C74</f>
        <v>(    )</v>
      </c>
      <c r="D45" s="213" t="str">
        <f>'I. Фін результат'!D74</f>
        <v>(    )</v>
      </c>
      <c r="E45" s="213" t="str">
        <f>'I. Фін результат'!E74</f>
        <v>(    )</v>
      </c>
      <c r="F45" s="213" t="str">
        <f>'I. Фін результат'!F74</f>
        <v>(    )</v>
      </c>
      <c r="G45" s="213"/>
      <c r="H45" s="211"/>
    </row>
    <row r="46" spans="1:8" s="35" customFormat="1" ht="29.25" customHeight="1">
      <c r="A46" s="207" t="s">
        <v>239</v>
      </c>
      <c r="B46" s="252">
        <v>1200</v>
      </c>
      <c r="C46" s="404">
        <f>SUM(C41:C45)</f>
        <v>-17977.999999999942</v>
      </c>
      <c r="D46" s="404">
        <f>SUM(D41:D45)</f>
        <v>-17118.000000000007</v>
      </c>
      <c r="E46" s="404">
        <f>SUM(E41:E45)</f>
        <v>6.730260793119669E-11</v>
      </c>
      <c r="F46" s="404">
        <f>SUM(F41:F45)</f>
        <v>-17118.000000000007</v>
      </c>
      <c r="G46" s="404">
        <f t="shared" si="2"/>
        <v>-17118.000000000073</v>
      </c>
      <c r="H46" s="208"/>
    </row>
    <row r="47" spans="1:8" s="35" customFormat="1" ht="30.75" customHeight="1">
      <c r="A47" s="282" t="s">
        <v>329</v>
      </c>
      <c r="B47" s="283">
        <v>1201</v>
      </c>
      <c r="C47" s="405">
        <f>'I. Фін результат'!C76</f>
        <v>0</v>
      </c>
      <c r="D47" s="405">
        <f>'I. Фін результат'!D76</f>
        <v>0</v>
      </c>
      <c r="E47" s="405">
        <f>'I. Фін результат'!E76</f>
        <v>0</v>
      </c>
      <c r="F47" s="405">
        <f>'I. Фін результат'!F76</f>
        <v>0</v>
      </c>
      <c r="G47" s="405">
        <f t="shared" si="2"/>
        <v>0</v>
      </c>
      <c r="H47" s="211"/>
    </row>
    <row r="48" spans="1:8" s="35" customFormat="1" ht="30.75" customHeight="1">
      <c r="A48" s="282" t="s">
        <v>330</v>
      </c>
      <c r="B48" s="283">
        <v>1202</v>
      </c>
      <c r="C48" s="405">
        <f>'I. Фін результат'!C77</f>
        <v>-17977.999999999942</v>
      </c>
      <c r="D48" s="405">
        <f>'I. Фін результат'!D77</f>
        <v>-17118</v>
      </c>
      <c r="E48" s="405">
        <v>0</v>
      </c>
      <c r="F48" s="405">
        <f>'I. Фін результат'!F77</f>
        <v>-17118</v>
      </c>
      <c r="G48" s="405">
        <f t="shared" si="2"/>
        <v>-17118</v>
      </c>
      <c r="H48" s="211"/>
    </row>
    <row r="49" spans="1:8" s="35" customFormat="1" ht="29.25" customHeight="1">
      <c r="A49" s="207" t="s">
        <v>19</v>
      </c>
      <c r="B49" s="252">
        <v>1210</v>
      </c>
      <c r="C49" s="404">
        <f>SUM(C25,C30,C35,C37,C39,C43,C44)</f>
        <v>513866</v>
      </c>
      <c r="D49" s="404">
        <f>SUM(D25,D30,D35,D37,D39,D43,D44)</f>
        <v>539617</v>
      </c>
      <c r="E49" s="404">
        <f>SUM(E25,E30,E35,E37,E39,E43,E44)</f>
        <v>759582.9</v>
      </c>
      <c r="F49" s="404">
        <f>SUM(F25,F30,F35,F37,F39,F43,F44)</f>
        <v>539617</v>
      </c>
      <c r="G49" s="404">
        <f t="shared" si="2"/>
        <v>-219965.90000000002</v>
      </c>
      <c r="H49" s="208">
        <f t="shared" si="0"/>
        <v>71.041225388301925</v>
      </c>
    </row>
    <row r="50" spans="1:8" s="35" customFormat="1" ht="29.25" customHeight="1">
      <c r="A50" s="207" t="s">
        <v>89</v>
      </c>
      <c r="B50" s="252">
        <v>1220</v>
      </c>
      <c r="C50" s="404">
        <f>SUM(C26,C28,C29,C31,C36,C38,C40,C42,C45)</f>
        <v>-531844</v>
      </c>
      <c r="D50" s="404">
        <f>SUM(D26,D28,D29,D31,D36,D38,D40,D42,D45)</f>
        <v>-556735</v>
      </c>
      <c r="E50" s="404">
        <f>SUM(E26,E28,E29,E31,E36,E38,E40,E42,E45)</f>
        <v>-759582.9</v>
      </c>
      <c r="F50" s="404">
        <f>SUM(F26,F28,F29,F31,F36,F38,F40,F42,F45)</f>
        <v>-556735</v>
      </c>
      <c r="G50" s="404">
        <f t="shared" si="2"/>
        <v>202847.90000000002</v>
      </c>
      <c r="H50" s="208">
        <f t="shared" si="0"/>
        <v>73.294830623490853</v>
      </c>
    </row>
    <row r="51" spans="1:8" s="35" customFormat="1" ht="30.75" customHeight="1">
      <c r="A51" s="282" t="s">
        <v>148</v>
      </c>
      <c r="B51" s="283">
        <v>1230</v>
      </c>
      <c r="C51" s="213">
        <f>'I. Фін результат'!C80</f>
        <v>0</v>
      </c>
      <c r="D51" s="213">
        <f>'I. Фін результат'!D80</f>
        <v>0</v>
      </c>
      <c r="E51" s="213">
        <f>'I. Фін результат'!E80</f>
        <v>0</v>
      </c>
      <c r="F51" s="213">
        <f>'I. Фін результат'!F80</f>
        <v>0</v>
      </c>
      <c r="G51" s="213">
        <f t="shared" si="2"/>
        <v>0</v>
      </c>
      <c r="H51" s="211"/>
    </row>
    <row r="52" spans="1:8" s="35" customFormat="1" ht="29.25" customHeight="1">
      <c r="A52" s="207" t="s">
        <v>138</v>
      </c>
      <c r="B52" s="252"/>
      <c r="C52" s="98"/>
      <c r="D52" s="98"/>
      <c r="E52" s="98"/>
      <c r="F52" s="98"/>
      <c r="G52" s="98">
        <f t="shared" si="2"/>
        <v>0</v>
      </c>
      <c r="H52" s="208"/>
    </row>
    <row r="53" spans="1:8" s="35" customFormat="1" ht="31.5" customHeight="1">
      <c r="A53" s="282" t="s">
        <v>158</v>
      </c>
      <c r="B53" s="283">
        <v>1400</v>
      </c>
      <c r="C53" s="405">
        <f>'I. Фін результат'!C90</f>
        <v>184718</v>
      </c>
      <c r="D53" s="405">
        <f>'I. Фін результат'!D90</f>
        <v>152153</v>
      </c>
      <c r="E53" s="405">
        <f>'I. Фін результат'!E90</f>
        <v>269963.5</v>
      </c>
      <c r="F53" s="405">
        <f>'I. Фін результат'!F90</f>
        <v>152153</v>
      </c>
      <c r="G53" s="405">
        <f t="shared" si="2"/>
        <v>-117810.5</v>
      </c>
      <c r="H53" s="211">
        <f t="shared" si="0"/>
        <v>56.360582078688417</v>
      </c>
    </row>
    <row r="54" spans="1:8" s="35" customFormat="1" ht="30.75" customHeight="1">
      <c r="A54" s="282" t="s">
        <v>5</v>
      </c>
      <c r="B54" s="283">
        <v>1410</v>
      </c>
      <c r="C54" s="405">
        <f>'I. Фін результат'!C91</f>
        <v>243368</v>
      </c>
      <c r="D54" s="405">
        <f>'I. Фін результат'!D91</f>
        <v>260418</v>
      </c>
      <c r="E54" s="405">
        <f>'I. Фін результат'!E91</f>
        <v>296071.7</v>
      </c>
      <c r="F54" s="405">
        <f>'I. Фін результат'!F91</f>
        <v>260418</v>
      </c>
      <c r="G54" s="405">
        <f t="shared" si="2"/>
        <v>-35653.700000000012</v>
      </c>
      <c r="H54" s="211">
        <f t="shared" si="0"/>
        <v>87.95774807251081</v>
      </c>
    </row>
    <row r="55" spans="1:8" s="35" customFormat="1" ht="35.25" customHeight="1">
      <c r="A55" s="282" t="s">
        <v>6</v>
      </c>
      <c r="B55" s="283">
        <v>1420</v>
      </c>
      <c r="C55" s="405">
        <f>'I. Фін результат'!C92</f>
        <v>56394</v>
      </c>
      <c r="D55" s="405">
        <f>'I. Фін результат'!D92</f>
        <v>60784</v>
      </c>
      <c r="E55" s="405">
        <f>'I. Фін результат'!E92</f>
        <v>65135.8</v>
      </c>
      <c r="F55" s="405">
        <f>'I. Фін результат'!F92</f>
        <v>60784</v>
      </c>
      <c r="G55" s="405">
        <f t="shared" si="2"/>
        <v>-4351.8000000000029</v>
      </c>
      <c r="H55" s="211">
        <f t="shared" si="0"/>
        <v>93.31888147531771</v>
      </c>
    </row>
    <row r="56" spans="1:8" s="35" customFormat="1" ht="34.5" customHeight="1">
      <c r="A56" s="282" t="s">
        <v>7</v>
      </c>
      <c r="B56" s="283">
        <v>1430</v>
      </c>
      <c r="C56" s="405">
        <f>'I. Фін результат'!C93</f>
        <v>22747</v>
      </c>
      <c r="D56" s="405">
        <f>'I. Фін результат'!D93</f>
        <v>25265</v>
      </c>
      <c r="E56" s="405">
        <f>'I. Фін результат'!E93</f>
        <v>22207.599999999999</v>
      </c>
      <c r="F56" s="405">
        <f>'I. Фін результат'!F93</f>
        <v>25265</v>
      </c>
      <c r="G56" s="405">
        <f t="shared" si="2"/>
        <v>3057.4000000000015</v>
      </c>
      <c r="H56" s="211">
        <f t="shared" si="0"/>
        <v>113.7673589221708</v>
      </c>
    </row>
    <row r="57" spans="1:8" s="35" customFormat="1" ht="33" customHeight="1">
      <c r="A57" s="282" t="s">
        <v>27</v>
      </c>
      <c r="B57" s="283">
        <v>1440</v>
      </c>
      <c r="C57" s="405">
        <f>'I. Фін результат'!C94</f>
        <v>14007</v>
      </c>
      <c r="D57" s="405">
        <f>'I. Фін результат'!D94</f>
        <v>55549</v>
      </c>
      <c r="E57" s="405">
        <f>'I. Фін результат'!E94</f>
        <v>105506.9</v>
      </c>
      <c r="F57" s="405">
        <f>'I. Фін результат'!F94</f>
        <v>55549</v>
      </c>
      <c r="G57" s="405">
        <f t="shared" si="2"/>
        <v>-49957.899999999994</v>
      </c>
      <c r="H57" s="211">
        <f t="shared" si="0"/>
        <v>52.64963713273729</v>
      </c>
    </row>
    <row r="58" spans="1:8" s="35" customFormat="1" ht="33.75" customHeight="1" thickBot="1">
      <c r="A58" s="207" t="s">
        <v>50</v>
      </c>
      <c r="B58" s="252">
        <v>1450</v>
      </c>
      <c r="C58" s="404">
        <f>SUM(C53,C54,C55,C56,C57)</f>
        <v>521234</v>
      </c>
      <c r="D58" s="404">
        <f>SUM(D53,D54,D55,D56,D57)</f>
        <v>554169</v>
      </c>
      <c r="E58" s="404">
        <f>SUM(E53,E54,E55,E56,E57)</f>
        <v>758885.5</v>
      </c>
      <c r="F58" s="404">
        <f>SUM(F53,F54,F55,F56,F57)</f>
        <v>554169</v>
      </c>
      <c r="G58" s="404">
        <f t="shared" si="2"/>
        <v>-204716.5</v>
      </c>
      <c r="H58" s="208">
        <f t="shared" si="0"/>
        <v>73.024059624277967</v>
      </c>
    </row>
    <row r="59" spans="1:8" s="35" customFormat="1" ht="29.25" customHeight="1" thickBot="1">
      <c r="A59" s="499" t="s">
        <v>107</v>
      </c>
      <c r="B59" s="500"/>
      <c r="C59" s="500"/>
      <c r="D59" s="500"/>
      <c r="E59" s="500"/>
      <c r="F59" s="500"/>
      <c r="G59" s="500"/>
      <c r="H59" s="501"/>
    </row>
    <row r="60" spans="1:8" s="35" customFormat="1" ht="37.5" customHeight="1">
      <c r="A60" s="522" t="s">
        <v>368</v>
      </c>
      <c r="B60" s="523"/>
      <c r="C60" s="523"/>
      <c r="D60" s="523"/>
      <c r="E60" s="523"/>
      <c r="F60" s="523"/>
      <c r="G60" s="523"/>
      <c r="H60" s="524"/>
    </row>
    <row r="61" spans="1:8" s="35" customFormat="1" ht="50.25" customHeight="1">
      <c r="A61" s="210" t="s">
        <v>377</v>
      </c>
      <c r="B61" s="255">
        <v>2110</v>
      </c>
      <c r="C61" s="412">
        <f>'ІІ. Розр. з бюджетом'!C19</f>
        <v>4588.2</v>
      </c>
      <c r="D61" s="412">
        <f>'ІІ. Розр. з бюджетом'!D19</f>
        <v>4452.8999999999996</v>
      </c>
      <c r="E61" s="412">
        <f>'ІІ. Розр. з бюджетом'!E19</f>
        <v>5341</v>
      </c>
      <c r="F61" s="412">
        <f>'ІІ. Розр. з бюджетом'!F19</f>
        <v>4452.8999999999996</v>
      </c>
      <c r="G61" s="412">
        <f t="shared" ref="G61:G63" si="4">F61-E61</f>
        <v>-888.10000000000036</v>
      </c>
      <c r="H61" s="211">
        <f t="shared" ref="H61:H91" si="5">(F61/E61)*100</f>
        <v>83.372027710166634</v>
      </c>
    </row>
    <row r="62" spans="1:8" s="35" customFormat="1" ht="51" customHeight="1">
      <c r="A62" s="210" t="s">
        <v>370</v>
      </c>
      <c r="B62" s="212">
        <v>2120</v>
      </c>
      <c r="C62" s="405">
        <f>'ІІ. Розр. з бюджетом'!C27</f>
        <v>43968</v>
      </c>
      <c r="D62" s="405">
        <f>'ІІ. Розр. з бюджетом'!D27</f>
        <v>48359.700000000004</v>
      </c>
      <c r="E62" s="405">
        <f>'ІІ. Розр. з бюджетом'!E27</f>
        <v>53462.2</v>
      </c>
      <c r="F62" s="405">
        <f>'ІІ. Розр. з бюджетом'!F27</f>
        <v>48359.700000000004</v>
      </c>
      <c r="G62" s="412">
        <f t="shared" si="4"/>
        <v>-5102.4999999999927</v>
      </c>
      <c r="H62" s="211">
        <f t="shared" si="5"/>
        <v>90.455873495666111</v>
      </c>
    </row>
    <row r="63" spans="1:8" s="35" customFormat="1" ht="36.75" customHeight="1">
      <c r="A63" s="210" t="s">
        <v>371</v>
      </c>
      <c r="B63" s="212">
        <v>2130</v>
      </c>
      <c r="C63" s="405">
        <f>'ІІ. Розр. з бюджетом'!C35</f>
        <v>51186.200000000004</v>
      </c>
      <c r="D63" s="405">
        <f>'ІІ. Розр. з бюджетом'!D35</f>
        <v>56122.799999999996</v>
      </c>
      <c r="E63" s="405">
        <f>'ІІ. Розр. з бюджетом'!E35</f>
        <v>65180.800000000003</v>
      </c>
      <c r="F63" s="405">
        <f>'ІІ. Розр. з бюджетом'!F35</f>
        <v>56122.799999999996</v>
      </c>
      <c r="G63" s="412">
        <f t="shared" si="4"/>
        <v>-9058.0000000000073</v>
      </c>
      <c r="H63" s="211">
        <f t="shared" si="5"/>
        <v>86.10326967450537</v>
      </c>
    </row>
    <row r="64" spans="1:8" s="35" customFormat="1" ht="33" customHeight="1" thickBot="1">
      <c r="A64" s="209" t="s">
        <v>420</v>
      </c>
      <c r="B64" s="97">
        <v>2200</v>
      </c>
      <c r="C64" s="413">
        <f>'ІІ. Розр. з бюджетом'!C42</f>
        <v>99742.399999999994</v>
      </c>
      <c r="D64" s="413">
        <f>'ІІ. Розр. з бюджетом'!D42</f>
        <v>108935.4</v>
      </c>
      <c r="E64" s="413">
        <f>'ІІ. Розр. з бюджетом'!E42</f>
        <v>123984</v>
      </c>
      <c r="F64" s="413">
        <f>'ІІ. Розр. з бюджетом'!F42</f>
        <v>108935.4</v>
      </c>
      <c r="G64" s="404">
        <f>F64-E64</f>
        <v>-15048.600000000006</v>
      </c>
      <c r="H64" s="208">
        <f t="shared" si="5"/>
        <v>87.862466124661239</v>
      </c>
    </row>
    <row r="65" spans="1:8" s="35" customFormat="1" ht="33" customHeight="1" thickBot="1">
      <c r="A65" s="499" t="s">
        <v>246</v>
      </c>
      <c r="B65" s="500"/>
      <c r="C65" s="500"/>
      <c r="D65" s="500"/>
      <c r="E65" s="500"/>
      <c r="F65" s="500"/>
      <c r="G65" s="500"/>
      <c r="H65" s="501"/>
    </row>
    <row r="66" spans="1:8" s="35" customFormat="1" ht="37.5" customHeight="1">
      <c r="A66" s="214" t="s">
        <v>243</v>
      </c>
      <c r="B66" s="55">
        <v>3405</v>
      </c>
      <c r="C66" s="405">
        <f>'ІІІ. Рух грош. коштів'!C66</f>
        <v>4533</v>
      </c>
      <c r="D66" s="405">
        <f>'ІІІ. Рух грош. коштів'!D66</f>
        <v>5992.8999999999578</v>
      </c>
      <c r="E66" s="405">
        <f>'ІІІ. Рух грош. коштів'!E66</f>
        <v>50</v>
      </c>
      <c r="F66" s="405">
        <f>'ІІІ. Рух грош. коштів'!F66</f>
        <v>5992</v>
      </c>
      <c r="G66" s="404">
        <f t="shared" ref="G66:G72" si="6">F66-E66</f>
        <v>5942</v>
      </c>
      <c r="H66" s="208">
        <f t="shared" si="5"/>
        <v>11984</v>
      </c>
    </row>
    <row r="67" spans="1:8" s="35" customFormat="1" ht="33" customHeight="1">
      <c r="A67" s="215" t="s">
        <v>289</v>
      </c>
      <c r="B67" s="216">
        <v>3030</v>
      </c>
      <c r="C67" s="405">
        <f>'ІІІ. Рух грош. коштів'!C12</f>
        <v>284273.5</v>
      </c>
      <c r="D67" s="405">
        <f>'ІІІ. Рух грош. коштів'!D12</f>
        <v>401764.3</v>
      </c>
      <c r="E67" s="405">
        <f>'ІІІ. Рух грош. коштів'!E12</f>
        <v>609290.9</v>
      </c>
      <c r="F67" s="405">
        <f>'ІІІ. Рух грош. коштів'!F12</f>
        <v>401764.3</v>
      </c>
      <c r="G67" s="412">
        <f t="shared" si="6"/>
        <v>-207526.60000000003</v>
      </c>
      <c r="H67" s="211">
        <f t="shared" si="5"/>
        <v>65.939652143171671</v>
      </c>
    </row>
    <row r="68" spans="1:8" s="35" customFormat="1" ht="33" customHeight="1">
      <c r="A68" s="215" t="s">
        <v>237</v>
      </c>
      <c r="B68" s="216">
        <v>3195</v>
      </c>
      <c r="C68" s="405">
        <f>'ІІІ. Рух грош. коштів'!C34</f>
        <v>23585.399999999965</v>
      </c>
      <c r="D68" s="405">
        <f>'ІІІ. Рух грош. коштів'!D34</f>
        <v>9746.8999999999069</v>
      </c>
      <c r="E68" s="405">
        <f>'ІІІ. Рух грош. коштів'!E34</f>
        <v>7586.5999999998603</v>
      </c>
      <c r="F68" s="405">
        <f>'ІІІ. Рух грош. коштів'!F34</f>
        <v>9746.8999999999069</v>
      </c>
      <c r="G68" s="412">
        <f t="shared" si="6"/>
        <v>2160.3000000000466</v>
      </c>
      <c r="H68" s="211">
        <f t="shared" si="5"/>
        <v>128.47520628476639</v>
      </c>
    </row>
    <row r="69" spans="1:8" s="35" customFormat="1" ht="33" customHeight="1">
      <c r="A69" s="215" t="s">
        <v>108</v>
      </c>
      <c r="B69" s="216">
        <v>3295</v>
      </c>
      <c r="C69" s="405">
        <f>'ІІІ. Рух грош. коштів'!C52</f>
        <v>-52745.000000000007</v>
      </c>
      <c r="D69" s="405">
        <f>'ІІІ. Рух грош. коштів'!D52</f>
        <v>-26132.7</v>
      </c>
      <c r="E69" s="405">
        <f>'ІІІ. Рух грош. коштів'!E52</f>
        <v>-22760.6</v>
      </c>
      <c r="F69" s="405">
        <f>'ІІІ. Рух грош. коштів'!F52</f>
        <v>-26132.7</v>
      </c>
      <c r="G69" s="412">
        <f t="shared" si="6"/>
        <v>-3372.1000000000022</v>
      </c>
      <c r="H69" s="211">
        <f t="shared" si="5"/>
        <v>114.81551452949397</v>
      </c>
    </row>
    <row r="70" spans="1:8" s="35" customFormat="1" ht="33" customHeight="1">
      <c r="A70" s="215" t="s">
        <v>245</v>
      </c>
      <c r="B70" s="216">
        <v>3395</v>
      </c>
      <c r="C70" s="405">
        <f>'ІІІ. Рух грош. коштів'!C64</f>
        <v>30619.5</v>
      </c>
      <c r="D70" s="405">
        <f>'ІІІ. Рух грош. коштів'!D64</f>
        <v>12444.499999999998</v>
      </c>
      <c r="E70" s="405">
        <f>'ІІІ. Рух грош. коштів'!E64</f>
        <v>15174</v>
      </c>
      <c r="F70" s="405">
        <f>'ІІІ. Рух грош. коштів'!F64</f>
        <v>12444.499999999998</v>
      </c>
      <c r="G70" s="412">
        <f t="shared" si="6"/>
        <v>-2729.5000000000018</v>
      </c>
      <c r="H70" s="211">
        <f t="shared" si="5"/>
        <v>82.011994200606281</v>
      </c>
    </row>
    <row r="71" spans="1:8" s="35" customFormat="1" ht="33" customHeight="1">
      <c r="A71" s="215" t="s">
        <v>111</v>
      </c>
      <c r="B71" s="216">
        <v>3410</v>
      </c>
      <c r="C71" s="405">
        <f>'ІІІ. Рух грош. коштів'!C67</f>
        <v>0</v>
      </c>
      <c r="D71" s="405">
        <f>'ІІІ. Рух грош. коштів'!D67</f>
        <v>0</v>
      </c>
      <c r="E71" s="405">
        <f>'ІІІ. Рух грош. коштів'!E67</f>
        <v>0</v>
      </c>
      <c r="F71" s="405">
        <f>'ІІІ. Рух грош. коштів'!F67</f>
        <v>0</v>
      </c>
      <c r="G71" s="412">
        <f t="shared" si="6"/>
        <v>0</v>
      </c>
      <c r="H71" s="211"/>
    </row>
    <row r="72" spans="1:8" s="35" customFormat="1" ht="37.5" customHeight="1" thickBot="1">
      <c r="A72" s="214" t="s">
        <v>244</v>
      </c>
      <c r="B72" s="55">
        <v>3415</v>
      </c>
      <c r="C72" s="413">
        <f>SUM(C66,C68:C71)</f>
        <v>5992.8999999999578</v>
      </c>
      <c r="D72" s="413">
        <f>SUM(D66,D68:D71)</f>
        <v>2051.5999999998621</v>
      </c>
      <c r="E72" s="413">
        <f>SUM(E66,E68:E71)</f>
        <v>49.999999999861757</v>
      </c>
      <c r="F72" s="413">
        <f>SUM(F66,F68:F71)</f>
        <v>2050.6999999999043</v>
      </c>
      <c r="G72" s="404">
        <f t="shared" si="6"/>
        <v>2000.7000000000426</v>
      </c>
      <c r="H72" s="208">
        <f t="shared" si="5"/>
        <v>4101.4000000111491</v>
      </c>
    </row>
    <row r="73" spans="1:8" s="35" customFormat="1" ht="33" customHeight="1">
      <c r="A73" s="513" t="s">
        <v>247</v>
      </c>
      <c r="B73" s="514"/>
      <c r="C73" s="514"/>
      <c r="D73" s="514"/>
      <c r="E73" s="514"/>
      <c r="F73" s="514"/>
      <c r="G73" s="514"/>
      <c r="H73" s="515"/>
    </row>
    <row r="74" spans="1:8" s="35" customFormat="1" ht="27.75" customHeight="1">
      <c r="A74" s="209" t="s">
        <v>198</v>
      </c>
      <c r="B74" s="217">
        <v>4000</v>
      </c>
      <c r="C74" s="404">
        <f>SUM(C75:C80)</f>
        <v>49583.999999999993</v>
      </c>
      <c r="D74" s="404">
        <f>SUM(D75:D80)</f>
        <v>35222.1</v>
      </c>
      <c r="E74" s="404">
        <f>SUM(E75:E80)</f>
        <v>22760.6</v>
      </c>
      <c r="F74" s="404">
        <f>SUM(F75:F80)</f>
        <v>35222.1</v>
      </c>
      <c r="G74" s="404">
        <f t="shared" ref="G74:G80" si="7">F74-E74</f>
        <v>12461.5</v>
      </c>
      <c r="H74" s="218">
        <f t="shared" si="5"/>
        <v>154.75031413934605</v>
      </c>
    </row>
    <row r="75" spans="1:8" s="35" customFormat="1" ht="33" customHeight="1">
      <c r="A75" s="215" t="s">
        <v>1</v>
      </c>
      <c r="B75" s="55" t="s">
        <v>133</v>
      </c>
      <c r="C75" s="412">
        <f>'IV. Кап. інвестиції'!C8</f>
        <v>0</v>
      </c>
      <c r="D75" s="412">
        <f>'IV. Кап. інвестиції'!D8</f>
        <v>112</v>
      </c>
      <c r="E75" s="412">
        <f>'IV. Кап. інвестиції'!E8</f>
        <v>0</v>
      </c>
      <c r="F75" s="412">
        <f>'IV. Кап. інвестиції'!F8</f>
        <v>112</v>
      </c>
      <c r="G75" s="412">
        <f t="shared" si="7"/>
        <v>112</v>
      </c>
      <c r="H75" s="219"/>
    </row>
    <row r="76" spans="1:8" s="35" customFormat="1" ht="33" customHeight="1">
      <c r="A76" s="215" t="s">
        <v>2</v>
      </c>
      <c r="B76" s="55">
        <v>4020</v>
      </c>
      <c r="C76" s="412">
        <f>'IV. Кап. інвестиції'!C9</f>
        <v>15428.899999999998</v>
      </c>
      <c r="D76" s="412">
        <f>'IV. Кап. інвестиції'!D9</f>
        <v>19945.099999999999</v>
      </c>
      <c r="E76" s="412">
        <f>'IV. Кап. інвестиції'!E9</f>
        <v>3795.1</v>
      </c>
      <c r="F76" s="412">
        <f>'IV. Кап. інвестиції'!F9</f>
        <v>19945.099999999999</v>
      </c>
      <c r="G76" s="412">
        <f t="shared" si="7"/>
        <v>16149.999999999998</v>
      </c>
      <c r="H76" s="219">
        <f t="shared" si="5"/>
        <v>525.54873389370505</v>
      </c>
    </row>
    <row r="77" spans="1:8" s="35" customFormat="1" ht="35.25" hidden="1" customHeight="1">
      <c r="A77" s="351" t="s">
        <v>28</v>
      </c>
      <c r="B77" s="352">
        <v>4030</v>
      </c>
      <c r="C77" s="414">
        <f>'IV. Кап. інвестиції'!C10</f>
        <v>0</v>
      </c>
      <c r="D77" s="414">
        <f>'IV. Кап. інвестиції'!D10</f>
        <v>0</v>
      </c>
      <c r="E77" s="414">
        <f>'IV. Кап. інвестиції'!E10</f>
        <v>0</v>
      </c>
      <c r="F77" s="414">
        <f>'IV. Кап. інвестиції'!F10</f>
        <v>0</v>
      </c>
      <c r="G77" s="412">
        <f t="shared" si="7"/>
        <v>0</v>
      </c>
      <c r="H77" s="353"/>
    </row>
    <row r="78" spans="1:8" s="35" customFormat="1" ht="33" customHeight="1">
      <c r="A78" s="215" t="s">
        <v>3</v>
      </c>
      <c r="B78" s="55">
        <v>4040</v>
      </c>
      <c r="C78" s="412">
        <f>'IV. Кап. інвестиції'!C11</f>
        <v>4</v>
      </c>
      <c r="D78" s="412">
        <f>'IV. Кап. інвестиції'!D11</f>
        <v>16</v>
      </c>
      <c r="E78" s="412">
        <f>'IV. Кап. інвестиції'!E11</f>
        <v>0</v>
      </c>
      <c r="F78" s="412">
        <f>'IV. Кап. інвестиції'!F11</f>
        <v>16</v>
      </c>
      <c r="G78" s="412">
        <f t="shared" si="7"/>
        <v>16</v>
      </c>
      <c r="H78" s="219"/>
    </row>
    <row r="79" spans="1:8" s="35" customFormat="1" ht="51.75" customHeight="1">
      <c r="A79" s="215" t="s">
        <v>60</v>
      </c>
      <c r="B79" s="55">
        <v>4050</v>
      </c>
      <c r="C79" s="412">
        <f>'IV. Кап. інвестиції'!C12</f>
        <v>24005.5</v>
      </c>
      <c r="D79" s="412">
        <f>'IV. Кап. інвестиції'!D12</f>
        <v>15149</v>
      </c>
      <c r="E79" s="412">
        <f>'IV. Кап. інвестиції'!E12</f>
        <v>14650.5</v>
      </c>
      <c r="F79" s="412">
        <f>'IV. Кап. інвестиції'!F12</f>
        <v>15149</v>
      </c>
      <c r="G79" s="412">
        <f t="shared" si="7"/>
        <v>498.5</v>
      </c>
      <c r="H79" s="219">
        <f t="shared" si="5"/>
        <v>103.40261424524759</v>
      </c>
    </row>
    <row r="80" spans="1:8" s="35" customFormat="1" ht="33" customHeight="1">
      <c r="A80" s="215" t="s">
        <v>208</v>
      </c>
      <c r="B80" s="55">
        <v>4060</v>
      </c>
      <c r="C80" s="412">
        <f>'IV. Кап. інвестиції'!C13</f>
        <v>10145.6</v>
      </c>
      <c r="D80" s="412">
        <f>'IV. Кап. інвестиції'!D13</f>
        <v>0</v>
      </c>
      <c r="E80" s="412">
        <f>'IV. Кап. інвестиції'!E13</f>
        <v>4315</v>
      </c>
      <c r="F80" s="412">
        <f>'IV. Кап. інвестиції'!F13</f>
        <v>0</v>
      </c>
      <c r="G80" s="404">
        <f t="shared" si="7"/>
        <v>-4315</v>
      </c>
      <c r="H80" s="219">
        <f t="shared" si="5"/>
        <v>0</v>
      </c>
    </row>
    <row r="81" spans="1:8" s="35" customFormat="1" ht="27.75" customHeight="1">
      <c r="A81" s="209" t="s">
        <v>199</v>
      </c>
      <c r="B81" s="217">
        <v>4000</v>
      </c>
      <c r="C81" s="404">
        <f>SUM(C82:C85)</f>
        <v>49584</v>
      </c>
      <c r="D81" s="404">
        <f>SUM(D82:D85)</f>
        <v>35222.1</v>
      </c>
      <c r="E81" s="404">
        <f>SUM(E82:E85)</f>
        <v>21108.6</v>
      </c>
      <c r="F81" s="404">
        <f>SUM(F82:F85)</f>
        <v>35222.1</v>
      </c>
      <c r="G81" s="404">
        <f>F81-E81</f>
        <v>14113.5</v>
      </c>
      <c r="H81" s="218">
        <f t="shared" si="5"/>
        <v>166.86137403712232</v>
      </c>
    </row>
    <row r="82" spans="1:8" s="35" customFormat="1" ht="33" customHeight="1">
      <c r="A82" s="215" t="s">
        <v>303</v>
      </c>
      <c r="B82" s="55" t="s">
        <v>200</v>
      </c>
      <c r="C82" s="99"/>
      <c r="D82" s="99"/>
      <c r="E82" s="99">
        <f>'6.2. Інша інфо_2'!M56</f>
        <v>0</v>
      </c>
      <c r="F82" s="99">
        <f>'6.2. Інша інфо_2'!N56</f>
        <v>0</v>
      </c>
      <c r="G82" s="98">
        <f>F82-E82</f>
        <v>0</v>
      </c>
      <c r="H82" s="219"/>
    </row>
    <row r="83" spans="1:8" s="35" customFormat="1" ht="33" customHeight="1">
      <c r="A83" s="215" t="s">
        <v>304</v>
      </c>
      <c r="B83" s="55" t="s">
        <v>201</v>
      </c>
      <c r="C83" s="99">
        <v>37898.9</v>
      </c>
      <c r="D83" s="99">
        <v>17883.599999999999</v>
      </c>
      <c r="E83" s="99">
        <f>'6.2. Інша інфо_2'!Q56</f>
        <v>17883.599999999999</v>
      </c>
      <c r="F83" s="99">
        <f>D83</f>
        <v>17883.599999999999</v>
      </c>
      <c r="G83" s="98">
        <f>F83-E83</f>
        <v>0</v>
      </c>
      <c r="H83" s="219"/>
    </row>
    <row r="84" spans="1:8" s="35" customFormat="1" ht="33" customHeight="1">
      <c r="A84" s="215" t="s">
        <v>166</v>
      </c>
      <c r="B84" s="55" t="s">
        <v>202</v>
      </c>
      <c r="C84" s="412">
        <v>11685.1</v>
      </c>
      <c r="D84" s="412">
        <v>17338.5</v>
      </c>
      <c r="E84" s="412">
        <f>'6.2. Інша інфо_2'!U56</f>
        <v>3225</v>
      </c>
      <c r="F84" s="412">
        <f>D84</f>
        <v>17338.5</v>
      </c>
      <c r="G84" s="404">
        <f>F84-E84</f>
        <v>14113.5</v>
      </c>
      <c r="H84" s="219">
        <f t="shared" si="5"/>
        <v>537.62790697674416</v>
      </c>
    </row>
    <row r="85" spans="1:8" s="35" customFormat="1" ht="33" customHeight="1">
      <c r="A85" s="215" t="s">
        <v>305</v>
      </c>
      <c r="B85" s="55" t="s">
        <v>203</v>
      </c>
      <c r="C85" s="99"/>
      <c r="D85" s="99"/>
      <c r="E85" s="99">
        <f>'6.2. Інша інфо_2'!Y56</f>
        <v>0</v>
      </c>
      <c r="F85" s="99">
        <f>'6.2. Інша інфо_2'!Z56</f>
        <v>0</v>
      </c>
      <c r="G85" s="98">
        <f>F85-E85</f>
        <v>0</v>
      </c>
      <c r="H85" s="219"/>
    </row>
    <row r="86" spans="1:8" s="35" customFormat="1" ht="27.75" customHeight="1" thickBot="1">
      <c r="A86" s="516" t="s">
        <v>131</v>
      </c>
      <c r="B86" s="517"/>
      <c r="C86" s="517"/>
      <c r="D86" s="517"/>
      <c r="E86" s="517"/>
      <c r="F86" s="517"/>
      <c r="G86" s="517"/>
      <c r="H86" s="518"/>
    </row>
    <row r="87" spans="1:8" s="35" customFormat="1" ht="33" customHeight="1">
      <c r="A87" s="220" t="s">
        <v>274</v>
      </c>
      <c r="B87" s="221">
        <v>5040</v>
      </c>
      <c r="C87" s="222">
        <f>(C46/C25)*100</f>
        <v>-8.2160729383268709</v>
      </c>
      <c r="D87" s="222">
        <f t="shared" ref="D87:F87" si="8">(D46/D25)*100</f>
        <v>-13.337904488822753</v>
      </c>
      <c r="E87" s="222">
        <f t="shared" si="8"/>
        <v>4.9310997414530929E-14</v>
      </c>
      <c r="F87" s="222">
        <f t="shared" si="8"/>
        <v>-13.337904488822753</v>
      </c>
      <c r="G87" s="95">
        <f>F87-E87</f>
        <v>-13.337904488822803</v>
      </c>
      <c r="H87" s="223"/>
    </row>
    <row r="88" spans="1:8" s="35" customFormat="1" ht="33" customHeight="1">
      <c r="A88" s="220" t="s">
        <v>275</v>
      </c>
      <c r="B88" s="221">
        <v>5020</v>
      </c>
      <c r="C88" s="222">
        <f>(C46/C99)*100</f>
        <v>-5.7286339288843671</v>
      </c>
      <c r="D88" s="222">
        <f>(D46/D99)*100</f>
        <v>-5.6253142427120357</v>
      </c>
      <c r="E88" s="222">
        <f>(E46/E99)*100</f>
        <v>1.9562522197718186E-14</v>
      </c>
      <c r="F88" s="222">
        <f>(F46/F99)*100</f>
        <v>-5.6253142427120357</v>
      </c>
      <c r="G88" s="95">
        <f>F88-E88</f>
        <v>-5.6253142427120553</v>
      </c>
      <c r="H88" s="223"/>
    </row>
    <row r="89" spans="1:8" s="35" customFormat="1" ht="33" customHeight="1">
      <c r="A89" s="220" t="s">
        <v>276</v>
      </c>
      <c r="B89" s="221">
        <v>5030</v>
      </c>
      <c r="C89" s="222">
        <f>(C46/C100)*100</f>
        <v>-7.4721840074148034</v>
      </c>
      <c r="D89" s="222">
        <f t="shared" ref="D89:F89" si="9">(D46/D100)*100</f>
        <v>-7.233375448441393</v>
      </c>
      <c r="E89" s="222">
        <f t="shared" si="9"/>
        <v>2.465581483987958E-14</v>
      </c>
      <c r="F89" s="222">
        <f t="shared" si="9"/>
        <v>-7.233375448441393</v>
      </c>
      <c r="G89" s="95">
        <f>F89-E89</f>
        <v>-7.2333754484414179</v>
      </c>
      <c r="H89" s="223"/>
    </row>
    <row r="90" spans="1:8" s="35" customFormat="1" ht="33" customHeight="1">
      <c r="A90" s="220" t="s">
        <v>137</v>
      </c>
      <c r="B90" s="221">
        <v>5110</v>
      </c>
      <c r="C90" s="222">
        <f>C100/C103</f>
        <v>3.2856147921560059</v>
      </c>
      <c r="D90" s="222">
        <f t="shared" ref="D90:F90" si="10">D100/D103</f>
        <v>3.4981966001478195</v>
      </c>
      <c r="E90" s="222">
        <f t="shared" si="10"/>
        <v>3.8408400168847616</v>
      </c>
      <c r="F90" s="222">
        <f t="shared" si="10"/>
        <v>3.4981966001478195</v>
      </c>
      <c r="G90" s="95">
        <f>F90-E90</f>
        <v>-0.3426434167369421</v>
      </c>
      <c r="H90" s="223">
        <f t="shared" si="5"/>
        <v>91.078945875625038</v>
      </c>
    </row>
    <row r="91" spans="1:8" s="35" customFormat="1" ht="33" customHeight="1" thickBot="1">
      <c r="A91" s="220" t="s">
        <v>277</v>
      </c>
      <c r="B91" s="221">
        <v>5220</v>
      </c>
      <c r="C91" s="222">
        <f>C96/C95</f>
        <v>0.37686599508793128</v>
      </c>
      <c r="D91" s="222">
        <f>D96/D95</f>
        <v>0.41212361602836256</v>
      </c>
      <c r="E91" s="222">
        <f>E96/E95</f>
        <v>0.38643723207479092</v>
      </c>
      <c r="F91" s="222">
        <f>F96/F95</f>
        <v>0.41212361602836256</v>
      </c>
      <c r="G91" s="95">
        <f>F91-E91</f>
        <v>2.5686383953571645E-2</v>
      </c>
      <c r="H91" s="223">
        <f t="shared" si="5"/>
        <v>106.64697441694757</v>
      </c>
    </row>
    <row r="92" spans="1:8" s="35" customFormat="1" ht="30.75" customHeight="1" thickBot="1">
      <c r="A92" s="499" t="s">
        <v>248</v>
      </c>
      <c r="B92" s="500"/>
      <c r="C92" s="500"/>
      <c r="D92" s="500"/>
      <c r="E92" s="500"/>
      <c r="F92" s="500"/>
      <c r="G92" s="500"/>
      <c r="H92" s="501"/>
    </row>
    <row r="93" spans="1:8" s="35" customFormat="1" ht="33" customHeight="1">
      <c r="A93" s="209" t="s">
        <v>268</v>
      </c>
      <c r="B93" s="216">
        <v>6000</v>
      </c>
      <c r="C93" s="413">
        <v>269481</v>
      </c>
      <c r="D93" s="413">
        <v>271892</v>
      </c>
      <c r="E93" s="413">
        <v>284688.5</v>
      </c>
      <c r="F93" s="413">
        <f>D93</f>
        <v>271892</v>
      </c>
      <c r="G93" s="404">
        <f>F93-E93</f>
        <v>-12796.5</v>
      </c>
      <c r="H93" s="208">
        <f>(F93/E93)*100</f>
        <v>95.50508713910115</v>
      </c>
    </row>
    <row r="94" spans="1:8" s="35" customFormat="1" ht="33" customHeight="1">
      <c r="A94" s="215" t="s">
        <v>269</v>
      </c>
      <c r="B94" s="216">
        <v>6001</v>
      </c>
      <c r="C94" s="405">
        <f>C95-C96</f>
        <v>237224</v>
      </c>
      <c r="D94" s="405">
        <f>D95-D96</f>
        <v>240104</v>
      </c>
      <c r="E94" s="405">
        <f>E95-E96</f>
        <v>246924.90000000002</v>
      </c>
      <c r="F94" s="405">
        <f>F95-F96</f>
        <v>240104</v>
      </c>
      <c r="G94" s="412">
        <f t="shared" ref="G94:G106" si="11">F94-E94</f>
        <v>-6820.9000000000233</v>
      </c>
      <c r="H94" s="211">
        <f t="shared" ref="H94:H106" si="12">(F94/E94)*100</f>
        <v>97.237662139379211</v>
      </c>
    </row>
    <row r="95" spans="1:8" s="35" customFormat="1" ht="33" customHeight="1">
      <c r="A95" s="215" t="s">
        <v>270</v>
      </c>
      <c r="B95" s="216">
        <v>6002</v>
      </c>
      <c r="C95" s="405">
        <v>380695</v>
      </c>
      <c r="D95" s="405">
        <v>408426</v>
      </c>
      <c r="E95" s="405">
        <v>402444.4</v>
      </c>
      <c r="F95" s="405">
        <f>D95</f>
        <v>408426</v>
      </c>
      <c r="G95" s="412">
        <f t="shared" si="11"/>
        <v>5981.5999999999767</v>
      </c>
      <c r="H95" s="211">
        <f t="shared" si="12"/>
        <v>101.48631711610348</v>
      </c>
    </row>
    <row r="96" spans="1:8" s="35" customFormat="1" ht="27" customHeight="1">
      <c r="A96" s="215" t="s">
        <v>271</v>
      </c>
      <c r="B96" s="216">
        <v>6003</v>
      </c>
      <c r="C96" s="405">
        <v>143471</v>
      </c>
      <c r="D96" s="405">
        <v>168322</v>
      </c>
      <c r="E96" s="405">
        <v>155519.5</v>
      </c>
      <c r="F96" s="405">
        <f t="shared" ref="F96:F98" si="13">D96</f>
        <v>168322</v>
      </c>
      <c r="G96" s="412">
        <f t="shared" si="11"/>
        <v>12802.5</v>
      </c>
      <c r="H96" s="211">
        <f t="shared" si="12"/>
        <v>108.23208665151316</v>
      </c>
    </row>
    <row r="97" spans="1:9" s="35" customFormat="1" ht="33" customHeight="1">
      <c r="A97" s="215" t="s">
        <v>272</v>
      </c>
      <c r="B97" s="216">
        <v>6010</v>
      </c>
      <c r="C97" s="405">
        <v>44346</v>
      </c>
      <c r="D97" s="405">
        <v>32411</v>
      </c>
      <c r="E97" s="405">
        <v>59350</v>
      </c>
      <c r="F97" s="405">
        <f t="shared" si="13"/>
        <v>32411</v>
      </c>
      <c r="G97" s="412">
        <f t="shared" si="11"/>
        <v>-26939</v>
      </c>
      <c r="H97" s="211">
        <f t="shared" si="12"/>
        <v>54.609941027801177</v>
      </c>
    </row>
    <row r="98" spans="1:9" s="35" customFormat="1" ht="33" customHeight="1">
      <c r="A98" s="215" t="s">
        <v>350</v>
      </c>
      <c r="B98" s="55">
        <v>6011</v>
      </c>
      <c r="C98" s="405">
        <v>5992</v>
      </c>
      <c r="D98" s="405">
        <v>2051</v>
      </c>
      <c r="E98" s="405">
        <v>50</v>
      </c>
      <c r="F98" s="405">
        <f t="shared" si="13"/>
        <v>2051</v>
      </c>
      <c r="G98" s="412">
        <f t="shared" si="11"/>
        <v>2001</v>
      </c>
      <c r="H98" s="211">
        <f t="shared" si="12"/>
        <v>4102</v>
      </c>
    </row>
    <row r="99" spans="1:9" s="35" customFormat="1" ht="27.75" customHeight="1">
      <c r="A99" s="214" t="s">
        <v>151</v>
      </c>
      <c r="B99" s="217">
        <v>6020</v>
      </c>
      <c r="C99" s="413">
        <f>C93+C97</f>
        <v>313827</v>
      </c>
      <c r="D99" s="413">
        <f>D93+D97</f>
        <v>304303</v>
      </c>
      <c r="E99" s="413">
        <f>E93+E97</f>
        <v>344038.5</v>
      </c>
      <c r="F99" s="413">
        <f>F93+F97</f>
        <v>304303</v>
      </c>
      <c r="G99" s="404">
        <f t="shared" si="11"/>
        <v>-39735.5</v>
      </c>
      <c r="H99" s="208">
        <f t="shared" si="12"/>
        <v>88.450275187224676</v>
      </c>
    </row>
    <row r="100" spans="1:9" s="35" customFormat="1" ht="31.5" customHeight="1">
      <c r="A100" s="215" t="s">
        <v>105</v>
      </c>
      <c r="B100" s="216">
        <v>6030</v>
      </c>
      <c r="C100" s="405">
        <v>240599</v>
      </c>
      <c r="D100" s="405">
        <v>236653</v>
      </c>
      <c r="E100" s="405">
        <v>272968.5</v>
      </c>
      <c r="F100" s="405">
        <f>D100</f>
        <v>236653</v>
      </c>
      <c r="G100" s="412">
        <f t="shared" si="11"/>
        <v>-36315.5</v>
      </c>
      <c r="H100" s="211">
        <f t="shared" si="12"/>
        <v>86.696083980386021</v>
      </c>
    </row>
    <row r="101" spans="1:9" s="35" customFormat="1" ht="30" customHeight="1">
      <c r="A101" s="435" t="s">
        <v>112</v>
      </c>
      <c r="B101" s="436">
        <v>6040</v>
      </c>
      <c r="C101" s="437"/>
      <c r="D101" s="437"/>
      <c r="E101" s="437"/>
      <c r="F101" s="437"/>
      <c r="G101" s="412">
        <f t="shared" si="11"/>
        <v>0</v>
      </c>
      <c r="H101" s="462" t="e">
        <f t="shared" si="12"/>
        <v>#DIV/0!</v>
      </c>
    </row>
    <row r="102" spans="1:9" s="35" customFormat="1" ht="33" customHeight="1">
      <c r="A102" s="215" t="s">
        <v>113</v>
      </c>
      <c r="B102" s="55">
        <v>6050</v>
      </c>
      <c r="C102" s="405">
        <v>73228</v>
      </c>
      <c r="D102" s="405">
        <v>67650</v>
      </c>
      <c r="E102" s="405">
        <v>71070</v>
      </c>
      <c r="F102" s="405">
        <f>D102</f>
        <v>67650</v>
      </c>
      <c r="G102" s="412">
        <f t="shared" si="11"/>
        <v>-3420</v>
      </c>
      <c r="H102" s="211">
        <f t="shared" si="12"/>
        <v>95.187842971718027</v>
      </c>
    </row>
    <row r="103" spans="1:9" s="35" customFormat="1" ht="25.5" customHeight="1">
      <c r="A103" s="214" t="s">
        <v>152</v>
      </c>
      <c r="B103" s="217">
        <v>6060</v>
      </c>
      <c r="C103" s="413">
        <f>SUM(C101:C102)</f>
        <v>73228</v>
      </c>
      <c r="D103" s="413">
        <f>SUM(D101:D102)</f>
        <v>67650</v>
      </c>
      <c r="E103" s="413">
        <f>SUM(E101:E102)</f>
        <v>71070</v>
      </c>
      <c r="F103" s="413">
        <f>SUM(F101:F102)</f>
        <v>67650</v>
      </c>
      <c r="G103" s="404">
        <f t="shared" si="11"/>
        <v>-3420</v>
      </c>
      <c r="H103" s="208">
        <f t="shared" si="12"/>
        <v>95.187842971718027</v>
      </c>
    </row>
    <row r="104" spans="1:9" s="35" customFormat="1" ht="28.5" hidden="1" customHeight="1">
      <c r="A104" s="351" t="s">
        <v>337</v>
      </c>
      <c r="B104" s="354">
        <v>6070</v>
      </c>
      <c r="C104" s="415"/>
      <c r="D104" s="415"/>
      <c r="E104" s="415"/>
      <c r="F104" s="415"/>
      <c r="G104" s="404">
        <f t="shared" si="11"/>
        <v>0</v>
      </c>
      <c r="H104" s="208" t="e">
        <f t="shared" si="12"/>
        <v>#DIV/0!</v>
      </c>
    </row>
    <row r="105" spans="1:9" s="35" customFormat="1" ht="28.5" hidden="1" customHeight="1">
      <c r="A105" s="351" t="s">
        <v>338</v>
      </c>
      <c r="B105" s="352">
        <v>6080</v>
      </c>
      <c r="C105" s="415"/>
      <c r="D105" s="415"/>
      <c r="E105" s="415"/>
      <c r="F105" s="415"/>
      <c r="G105" s="404">
        <f t="shared" si="11"/>
        <v>0</v>
      </c>
      <c r="H105" s="208" t="e">
        <f t="shared" si="12"/>
        <v>#DIV/0!</v>
      </c>
    </row>
    <row r="106" spans="1:9" s="35" customFormat="1" ht="27.75" customHeight="1">
      <c r="A106" s="214" t="s">
        <v>339</v>
      </c>
      <c r="B106" s="217">
        <v>6090</v>
      </c>
      <c r="C106" s="413">
        <f>C100+C103</f>
        <v>313827</v>
      </c>
      <c r="D106" s="413">
        <f>D100+D103</f>
        <v>304303</v>
      </c>
      <c r="E106" s="413">
        <f>E100+E103</f>
        <v>344038.5</v>
      </c>
      <c r="F106" s="413">
        <f>F100+F103</f>
        <v>304303</v>
      </c>
      <c r="G106" s="404">
        <f t="shared" si="11"/>
        <v>-39735.5</v>
      </c>
      <c r="H106" s="208">
        <f t="shared" si="12"/>
        <v>88.450275187224676</v>
      </c>
    </row>
    <row r="107" spans="1:9" s="35" customFormat="1" ht="27.75" customHeight="1" thickBot="1">
      <c r="A107" s="214" t="s">
        <v>340</v>
      </c>
      <c r="B107" s="224">
        <v>6099</v>
      </c>
      <c r="C107" s="413">
        <f>C99-C106</f>
        <v>0</v>
      </c>
      <c r="D107" s="413">
        <f>D99-D106</f>
        <v>0</v>
      </c>
      <c r="E107" s="413">
        <f>E99-E106</f>
        <v>0</v>
      </c>
      <c r="F107" s="413">
        <f>F99-F106</f>
        <v>0</v>
      </c>
      <c r="G107" s="404">
        <f t="shared" ref="G107" si="14">D107-C107</f>
        <v>0</v>
      </c>
      <c r="H107" s="208"/>
    </row>
    <row r="108" spans="1:9" s="35" customFormat="1" ht="26.25" customHeight="1" thickBot="1">
      <c r="A108" s="505" t="s">
        <v>249</v>
      </c>
      <c r="B108" s="506"/>
      <c r="C108" s="506"/>
      <c r="D108" s="506"/>
      <c r="E108" s="506"/>
      <c r="F108" s="506"/>
      <c r="G108" s="506"/>
      <c r="H108" s="507"/>
    </row>
    <row r="109" spans="1:9" s="35" customFormat="1" ht="27.75" customHeight="1">
      <c r="A109" s="214" t="s">
        <v>290</v>
      </c>
      <c r="B109" s="217" t="s">
        <v>250</v>
      </c>
      <c r="C109" s="413">
        <f>SUM(C110:C112)</f>
        <v>18694.3</v>
      </c>
      <c r="D109" s="413">
        <f>SUM(D110:D112)</f>
        <v>500</v>
      </c>
      <c r="E109" s="413">
        <f>SUM(E110:E112)</f>
        <v>2500</v>
      </c>
      <c r="F109" s="413">
        <f>SUM(F110:F112)</f>
        <v>500</v>
      </c>
      <c r="G109" s="404">
        <f t="shared" ref="G109:G115" si="15">F109-E109</f>
        <v>-2000</v>
      </c>
      <c r="H109" s="208">
        <f t="shared" ref="H109:H118" si="16">(F109/E109)*100</f>
        <v>20</v>
      </c>
      <c r="I109" s="355"/>
    </row>
    <row r="110" spans="1:9" s="35" customFormat="1" ht="30" customHeight="1">
      <c r="A110" s="215" t="s">
        <v>306</v>
      </c>
      <c r="B110" s="216" t="s">
        <v>252</v>
      </c>
      <c r="C110" s="405"/>
      <c r="D110" s="405">
        <f>F110</f>
        <v>0</v>
      </c>
      <c r="E110" s="405">
        <f>'6.1. Інша інфо_1'!F62</f>
        <v>2500</v>
      </c>
      <c r="F110" s="405">
        <f>'6.1. Інша інфо_1'!H62</f>
        <v>0</v>
      </c>
      <c r="G110" s="412">
        <f>F110-E110</f>
        <v>-2500</v>
      </c>
      <c r="H110" s="211">
        <f t="shared" si="16"/>
        <v>0</v>
      </c>
      <c r="I110" s="355"/>
    </row>
    <row r="111" spans="1:9" s="35" customFormat="1" ht="29.25" customHeight="1">
      <c r="A111" s="215" t="s">
        <v>307</v>
      </c>
      <c r="B111" s="216" t="s">
        <v>253</v>
      </c>
      <c r="C111" s="405">
        <v>12500</v>
      </c>
      <c r="D111" s="405">
        <f>F111</f>
        <v>500</v>
      </c>
      <c r="E111" s="405">
        <f>'6.1. Інша інфо_1'!F65</f>
        <v>0</v>
      </c>
      <c r="F111" s="405">
        <f>'6.1. Інша інфо_1'!H65</f>
        <v>500</v>
      </c>
      <c r="G111" s="412">
        <f t="shared" si="15"/>
        <v>500</v>
      </c>
      <c r="H111" s="211"/>
      <c r="I111" s="355"/>
    </row>
    <row r="112" spans="1:9" s="35" customFormat="1" ht="33" customHeight="1">
      <c r="A112" s="215" t="s">
        <v>308</v>
      </c>
      <c r="B112" s="216" t="s">
        <v>254</v>
      </c>
      <c r="C112" s="405">
        <v>6194.3</v>
      </c>
      <c r="D112" s="405">
        <f>F112</f>
        <v>0</v>
      </c>
      <c r="E112" s="405">
        <f>'6.1. Інша інфо_1'!F69</f>
        <v>0</v>
      </c>
      <c r="F112" s="405">
        <f>'6.1. Інша інфо_1'!H69</f>
        <v>0</v>
      </c>
      <c r="G112" s="98">
        <f t="shared" si="15"/>
        <v>0</v>
      </c>
      <c r="H112" s="211"/>
      <c r="I112" s="355"/>
    </row>
    <row r="113" spans="1:9" s="35" customFormat="1" ht="27.75" customHeight="1">
      <c r="A113" s="214" t="s">
        <v>291</v>
      </c>
      <c r="B113" s="217" t="s">
        <v>251</v>
      </c>
      <c r="C113" s="413">
        <f>SUM(C114:C116)</f>
        <v>18649.3</v>
      </c>
      <c r="D113" s="434">
        <f>SUM(D114:D116)</f>
        <v>4698.2999999999993</v>
      </c>
      <c r="E113" s="413">
        <f>SUM(E114:E116)</f>
        <v>4698.2</v>
      </c>
      <c r="F113" s="413">
        <f>SUM(F114:F116)</f>
        <v>4698.3</v>
      </c>
      <c r="G113" s="98">
        <f t="shared" si="15"/>
        <v>0.1000000000003638</v>
      </c>
      <c r="H113" s="208">
        <f t="shared" si="16"/>
        <v>100.00212847473502</v>
      </c>
      <c r="I113" s="355"/>
    </row>
    <row r="114" spans="1:9" s="35" customFormat="1" ht="29.25" customHeight="1">
      <c r="A114" s="215" t="s">
        <v>306</v>
      </c>
      <c r="B114" s="216" t="s">
        <v>255</v>
      </c>
      <c r="C114" s="405">
        <v>1609.8</v>
      </c>
      <c r="D114" s="405">
        <f>F114</f>
        <v>2500</v>
      </c>
      <c r="E114" s="405">
        <f>'6.1. Інша інфо_1'!J62</f>
        <v>2500</v>
      </c>
      <c r="F114" s="405">
        <f>'6.1. Інша інфо_1'!L62</f>
        <v>2500</v>
      </c>
      <c r="G114" s="98">
        <f t="shared" si="15"/>
        <v>0</v>
      </c>
      <c r="H114" s="211">
        <f t="shared" si="16"/>
        <v>100</v>
      </c>
      <c r="I114" s="355"/>
    </row>
    <row r="115" spans="1:9" s="35" customFormat="1" ht="28.5" customHeight="1">
      <c r="A115" s="215" t="s">
        <v>307</v>
      </c>
      <c r="B115" s="216" t="s">
        <v>256</v>
      </c>
      <c r="C115" s="405">
        <v>10000</v>
      </c>
      <c r="D115" s="405">
        <f>F115</f>
        <v>0</v>
      </c>
      <c r="E115" s="405">
        <f>'6.1. Інша інфо_1'!J65</f>
        <v>0</v>
      </c>
      <c r="F115" s="405">
        <f>'6.1. Інша інфо_1'!L65</f>
        <v>0</v>
      </c>
      <c r="G115" s="98">
        <f t="shared" si="15"/>
        <v>0</v>
      </c>
      <c r="H115" s="211"/>
      <c r="I115" s="355"/>
    </row>
    <row r="116" spans="1:9" s="35" customFormat="1" ht="28.5" customHeight="1" thickBot="1">
      <c r="A116" s="215" t="s">
        <v>308</v>
      </c>
      <c r="B116" s="216" t="s">
        <v>257</v>
      </c>
      <c r="C116" s="405">
        <v>7039.5</v>
      </c>
      <c r="D116" s="405">
        <v>2198.2999999999997</v>
      </c>
      <c r="E116" s="405">
        <v>2198.1999999999998</v>
      </c>
      <c r="F116" s="405">
        <v>2198.3000000000002</v>
      </c>
      <c r="G116" s="98">
        <v>9.9999999999909051E-2</v>
      </c>
      <c r="H116" s="211">
        <v>100.00454917659903</v>
      </c>
      <c r="I116" s="355"/>
    </row>
    <row r="117" spans="1:9" s="35" customFormat="1" ht="26.25" customHeight="1" thickBot="1">
      <c r="A117" s="505" t="s">
        <v>258</v>
      </c>
      <c r="B117" s="506"/>
      <c r="C117" s="506"/>
      <c r="D117" s="506"/>
      <c r="E117" s="506"/>
      <c r="F117" s="506"/>
      <c r="G117" s="506"/>
      <c r="H117" s="507"/>
    </row>
    <row r="118" spans="1:9" s="35" customFormat="1" ht="64.5" customHeight="1">
      <c r="A118" s="209" t="s">
        <v>872</v>
      </c>
      <c r="B118" s="225" t="s">
        <v>259</v>
      </c>
      <c r="C118" s="250">
        <f>SUM(C119:C121)</f>
        <v>1687</v>
      </c>
      <c r="D118" s="250">
        <f>SUM(D119:D121)</f>
        <v>1542</v>
      </c>
      <c r="E118" s="250">
        <f>SUM(E119:E121)</f>
        <v>1606</v>
      </c>
      <c r="F118" s="250">
        <f>SUM(F119:F121)</f>
        <v>1542</v>
      </c>
      <c r="G118" s="250">
        <f>F118-E118</f>
        <v>-64</v>
      </c>
      <c r="H118" s="226">
        <f t="shared" si="16"/>
        <v>96.014943960149438</v>
      </c>
    </row>
    <row r="119" spans="1:9" s="35" customFormat="1" ht="27" customHeight="1">
      <c r="A119" s="215" t="s">
        <v>163</v>
      </c>
      <c r="B119" s="216" t="s">
        <v>260</v>
      </c>
      <c r="C119" s="284">
        <f>'6.1. Інша інфо_1'!C11</f>
        <v>1</v>
      </c>
      <c r="D119" s="284">
        <f>F119</f>
        <v>1</v>
      </c>
      <c r="E119" s="284">
        <f>'6.1. Інша інфо_1'!F11</f>
        <v>1</v>
      </c>
      <c r="F119" s="284">
        <f>'6.1. Інша інфо_1'!I11</f>
        <v>1</v>
      </c>
      <c r="G119" s="250">
        <f>F119-E119</f>
        <v>0</v>
      </c>
      <c r="H119" s="227">
        <f>(F119/E119)*100</f>
        <v>100</v>
      </c>
    </row>
    <row r="120" spans="1:9" s="35" customFormat="1" ht="28.5" customHeight="1">
      <c r="A120" s="215" t="s">
        <v>162</v>
      </c>
      <c r="B120" s="216" t="s">
        <v>261</v>
      </c>
      <c r="C120" s="284">
        <f>'6.1. Інша інфо_1'!C12</f>
        <v>250</v>
      </c>
      <c r="D120" s="284">
        <f t="shared" ref="D120:D121" si="17">F120</f>
        <v>254</v>
      </c>
      <c r="E120" s="284">
        <f>'6.1. Інша інфо_1'!F12</f>
        <v>250</v>
      </c>
      <c r="F120" s="284">
        <f>'6.1. Інша інфо_1'!I12</f>
        <v>254</v>
      </c>
      <c r="G120" s="250">
        <f t="shared" ref="G120:G126" si="18">F120-E120</f>
        <v>4</v>
      </c>
      <c r="H120" s="227">
        <f t="shared" ref="H120:H126" si="19">(F120/E120)*100</f>
        <v>101.6</v>
      </c>
    </row>
    <row r="121" spans="1:9" s="35" customFormat="1" ht="27" customHeight="1">
      <c r="A121" s="215" t="s">
        <v>164</v>
      </c>
      <c r="B121" s="216" t="s">
        <v>262</v>
      </c>
      <c r="C121" s="284">
        <f>'6.1. Інша інфо_1'!C13</f>
        <v>1436</v>
      </c>
      <c r="D121" s="284">
        <f t="shared" si="17"/>
        <v>1287</v>
      </c>
      <c r="E121" s="284">
        <f>'6.1. Інша інфо_1'!F13</f>
        <v>1355</v>
      </c>
      <c r="F121" s="284">
        <f>'6.1. Інша інфо_1'!I13</f>
        <v>1287</v>
      </c>
      <c r="G121" s="250">
        <f t="shared" si="18"/>
        <v>-68</v>
      </c>
      <c r="H121" s="227">
        <f t="shared" si="19"/>
        <v>94.981549815498155</v>
      </c>
    </row>
    <row r="122" spans="1:9" s="35" customFormat="1" ht="27.75" customHeight="1">
      <c r="A122" s="214" t="s">
        <v>5</v>
      </c>
      <c r="B122" s="217" t="s">
        <v>263</v>
      </c>
      <c r="C122" s="413">
        <f>C54</f>
        <v>243368</v>
      </c>
      <c r="D122" s="413">
        <f>D54</f>
        <v>260418</v>
      </c>
      <c r="E122" s="413">
        <f>E54</f>
        <v>296071.7</v>
      </c>
      <c r="F122" s="413">
        <f>F54</f>
        <v>260418</v>
      </c>
      <c r="G122" s="404">
        <f t="shared" si="18"/>
        <v>-35653.700000000012</v>
      </c>
      <c r="H122" s="208">
        <f t="shared" si="19"/>
        <v>87.95774807251081</v>
      </c>
    </row>
    <row r="123" spans="1:9" s="35" customFormat="1" ht="44.25" customHeight="1">
      <c r="A123" s="209" t="s">
        <v>817</v>
      </c>
      <c r="B123" s="225" t="s">
        <v>264</v>
      </c>
      <c r="C123" s="404">
        <f>'6.1. Інша інфо_1'!C22:E22</f>
        <v>12021.734835012843</v>
      </c>
      <c r="D123" s="404">
        <f>F123</f>
        <v>14073.60570687419</v>
      </c>
      <c r="E123" s="404">
        <f>'6.1. Інша інфо_1'!F22</f>
        <v>15362.790577002907</v>
      </c>
      <c r="F123" s="404">
        <f>'6.1. Інша інфо_1'!I22</f>
        <v>14073.60570687419</v>
      </c>
      <c r="G123" s="404">
        <f t="shared" si="18"/>
        <v>-1289.1848701287163</v>
      </c>
      <c r="H123" s="208">
        <f t="shared" si="19"/>
        <v>91.608393906908148</v>
      </c>
    </row>
    <row r="124" spans="1:9" s="35" customFormat="1" ht="28.5" customHeight="1">
      <c r="A124" s="215" t="s">
        <v>163</v>
      </c>
      <c r="B124" s="216" t="s">
        <v>265</v>
      </c>
      <c r="C124" s="405">
        <f>'6.1. Інша інфо_1'!C23:E23</f>
        <v>88866.666666666672</v>
      </c>
      <c r="D124" s="405">
        <f>'6.1. Інша інфо_1'!I23</f>
        <v>88825</v>
      </c>
      <c r="E124" s="405">
        <f>'6.1. Інша інфо_1'!F23</f>
        <v>120050</v>
      </c>
      <c r="F124" s="405">
        <f>'6.1. Інша інфо_1'!I23</f>
        <v>88825</v>
      </c>
      <c r="G124" s="412">
        <f t="shared" si="18"/>
        <v>-31225</v>
      </c>
      <c r="H124" s="211">
        <f t="shared" si="19"/>
        <v>73.990004164931278</v>
      </c>
    </row>
    <row r="125" spans="1:9" s="35" customFormat="1" ht="30" customHeight="1">
      <c r="A125" s="215" t="s">
        <v>162</v>
      </c>
      <c r="B125" s="216" t="s">
        <v>266</v>
      </c>
      <c r="C125" s="405">
        <f>'6.1. Інша інфо_1'!C24:E24</f>
        <v>13388.800000000001</v>
      </c>
      <c r="D125" s="405">
        <f>'6.1. Інша інфо_1'!I24</f>
        <v>15371.686351706037</v>
      </c>
      <c r="E125" s="405">
        <f>'6.1. Інша інфо_1'!F24</f>
        <v>21420.533333333336</v>
      </c>
      <c r="F125" s="405">
        <f>'6.1. Інша інфо_1'!I24</f>
        <v>15371.686351706037</v>
      </c>
      <c r="G125" s="412">
        <f t="shared" si="18"/>
        <v>-6048.8469816272991</v>
      </c>
      <c r="H125" s="211">
        <f t="shared" si="19"/>
        <v>71.761454827016607</v>
      </c>
    </row>
    <row r="126" spans="1:9" s="35" customFormat="1" ht="33" customHeight="1">
      <c r="A126" s="215" t="s">
        <v>164</v>
      </c>
      <c r="B126" s="55" t="s">
        <v>267</v>
      </c>
      <c r="C126" s="405">
        <f>'6.1. Інша інфо_1'!C25:E25</f>
        <v>11730.222841225628</v>
      </c>
      <c r="D126" s="405">
        <f>'6.1. Інша інфо_1'!I25</f>
        <v>13759.336959336961</v>
      </c>
      <c r="E126" s="405">
        <f>'6.1. Інша інфо_1'!F25</f>
        <v>14167.865928659287</v>
      </c>
      <c r="F126" s="405">
        <f>'6.1. Інша інфо_1'!I25</f>
        <v>13759.336959336961</v>
      </c>
      <c r="G126" s="412">
        <f t="shared" si="18"/>
        <v>-408.52896932232579</v>
      </c>
      <c r="H126" s="211">
        <f t="shared" si="19"/>
        <v>97.116510197234874</v>
      </c>
    </row>
    <row r="127" spans="1:9" s="35" customFormat="1" ht="113.4" customHeight="1">
      <c r="A127" s="290"/>
      <c r="B127" s="61"/>
      <c r="C127" s="291"/>
      <c r="D127" s="291"/>
      <c r="E127" s="291"/>
      <c r="F127" s="291"/>
      <c r="G127" s="291"/>
      <c r="H127" s="292"/>
    </row>
    <row r="128" spans="1:9" ht="34.5" customHeight="1">
      <c r="A128" s="285" t="s">
        <v>461</v>
      </c>
      <c r="B128" s="286"/>
      <c r="C128" s="510" t="s">
        <v>80</v>
      </c>
      <c r="D128" s="511"/>
      <c r="E128" s="511"/>
      <c r="F128" s="511"/>
      <c r="G128" s="509" t="s">
        <v>462</v>
      </c>
      <c r="H128" s="509"/>
    </row>
    <row r="129" spans="1:9" s="12" customFormat="1" ht="20.100000000000001" customHeight="1">
      <c r="A129" s="238" t="s">
        <v>65</v>
      </c>
      <c r="B129" s="107"/>
      <c r="C129" s="512" t="s">
        <v>66</v>
      </c>
      <c r="D129" s="512"/>
      <c r="E129" s="512"/>
      <c r="F129" s="512"/>
      <c r="G129" s="508" t="s">
        <v>77</v>
      </c>
      <c r="H129" s="508"/>
      <c r="I129" s="234"/>
    </row>
    <row r="130" spans="1:9">
      <c r="A130" s="287"/>
    </row>
    <row r="131" spans="1:9">
      <c r="A131" s="287"/>
    </row>
    <row r="132" spans="1:9">
      <c r="A132" s="287"/>
    </row>
    <row r="133" spans="1:9">
      <c r="A133" s="287"/>
    </row>
    <row r="134" spans="1:9">
      <c r="A134" s="287"/>
    </row>
    <row r="135" spans="1:9">
      <c r="A135" s="287"/>
    </row>
    <row r="136" spans="1:9">
      <c r="A136" s="287"/>
    </row>
    <row r="137" spans="1:9">
      <c r="A137" s="287"/>
    </row>
    <row r="138" spans="1:9">
      <c r="A138" s="287"/>
    </row>
    <row r="139" spans="1:9">
      <c r="A139" s="287"/>
    </row>
    <row r="140" spans="1:9">
      <c r="A140" s="287"/>
    </row>
    <row r="141" spans="1:9">
      <c r="A141" s="287"/>
    </row>
    <row r="142" spans="1:9">
      <c r="A142" s="287"/>
    </row>
    <row r="143" spans="1:9">
      <c r="A143" s="287"/>
    </row>
    <row r="144" spans="1:9">
      <c r="A144" s="287"/>
    </row>
    <row r="145" spans="1:1">
      <c r="A145" s="287"/>
    </row>
    <row r="146" spans="1:1">
      <c r="A146" s="287"/>
    </row>
    <row r="147" spans="1:1">
      <c r="A147" s="287"/>
    </row>
    <row r="148" spans="1:1">
      <c r="A148" s="287"/>
    </row>
    <row r="149" spans="1:1">
      <c r="A149" s="287"/>
    </row>
    <row r="150" spans="1:1">
      <c r="A150" s="287"/>
    </row>
    <row r="151" spans="1:1">
      <c r="A151" s="287"/>
    </row>
    <row r="152" spans="1:1">
      <c r="A152" s="287"/>
    </row>
    <row r="153" spans="1:1">
      <c r="A153" s="287"/>
    </row>
    <row r="154" spans="1:1">
      <c r="A154" s="287"/>
    </row>
    <row r="155" spans="1:1">
      <c r="A155" s="287"/>
    </row>
    <row r="156" spans="1:1">
      <c r="A156" s="287"/>
    </row>
    <row r="157" spans="1:1">
      <c r="A157" s="287"/>
    </row>
    <row r="158" spans="1:1">
      <c r="A158" s="287"/>
    </row>
    <row r="159" spans="1:1">
      <c r="A159" s="287"/>
    </row>
    <row r="160" spans="1:1">
      <c r="A160" s="287"/>
    </row>
    <row r="161" spans="1:1">
      <c r="A161" s="287"/>
    </row>
    <row r="162" spans="1:1">
      <c r="A162" s="287"/>
    </row>
    <row r="163" spans="1:1">
      <c r="A163" s="287"/>
    </row>
    <row r="164" spans="1:1">
      <c r="A164" s="287"/>
    </row>
    <row r="165" spans="1:1">
      <c r="A165" s="287"/>
    </row>
    <row r="166" spans="1:1">
      <c r="A166" s="287"/>
    </row>
    <row r="167" spans="1:1">
      <c r="A167" s="287"/>
    </row>
    <row r="168" spans="1:1">
      <c r="A168" s="287"/>
    </row>
    <row r="169" spans="1:1">
      <c r="A169" s="287"/>
    </row>
    <row r="170" spans="1:1">
      <c r="A170" s="287"/>
    </row>
    <row r="171" spans="1:1">
      <c r="A171" s="287"/>
    </row>
    <row r="172" spans="1:1">
      <c r="A172" s="287"/>
    </row>
    <row r="173" spans="1:1">
      <c r="A173" s="287"/>
    </row>
    <row r="174" spans="1:1">
      <c r="A174" s="287"/>
    </row>
    <row r="175" spans="1:1">
      <c r="A175" s="287"/>
    </row>
    <row r="176" spans="1:1">
      <c r="A176" s="287"/>
    </row>
    <row r="177" spans="1:1">
      <c r="A177" s="287"/>
    </row>
    <row r="178" spans="1:1">
      <c r="A178" s="287"/>
    </row>
    <row r="179" spans="1:1">
      <c r="A179" s="287"/>
    </row>
    <row r="180" spans="1:1">
      <c r="A180" s="287"/>
    </row>
    <row r="181" spans="1:1">
      <c r="A181" s="287"/>
    </row>
    <row r="182" spans="1:1">
      <c r="A182" s="287"/>
    </row>
    <row r="183" spans="1:1">
      <c r="A183" s="287"/>
    </row>
    <row r="184" spans="1:1">
      <c r="A184" s="287"/>
    </row>
    <row r="185" spans="1:1">
      <c r="A185" s="287"/>
    </row>
    <row r="186" spans="1:1">
      <c r="A186" s="287"/>
    </row>
    <row r="187" spans="1:1">
      <c r="A187" s="287"/>
    </row>
    <row r="188" spans="1:1">
      <c r="A188" s="287"/>
    </row>
    <row r="189" spans="1:1">
      <c r="A189" s="287"/>
    </row>
    <row r="190" spans="1:1">
      <c r="A190" s="287"/>
    </row>
    <row r="191" spans="1:1">
      <c r="A191" s="287"/>
    </row>
    <row r="192" spans="1:1">
      <c r="A192" s="287"/>
    </row>
    <row r="193" spans="1:1">
      <c r="A193" s="287"/>
    </row>
    <row r="194" spans="1:1">
      <c r="A194" s="287"/>
    </row>
    <row r="195" spans="1:1">
      <c r="A195" s="287"/>
    </row>
    <row r="196" spans="1:1">
      <c r="A196" s="287"/>
    </row>
    <row r="197" spans="1:1">
      <c r="A197" s="287"/>
    </row>
    <row r="198" spans="1:1">
      <c r="A198" s="287"/>
    </row>
    <row r="199" spans="1:1">
      <c r="A199" s="287"/>
    </row>
    <row r="200" spans="1:1">
      <c r="A200" s="287"/>
    </row>
    <row r="201" spans="1:1">
      <c r="A201" s="287"/>
    </row>
    <row r="202" spans="1:1">
      <c r="A202" s="287"/>
    </row>
    <row r="203" spans="1:1">
      <c r="A203" s="287"/>
    </row>
    <row r="204" spans="1:1">
      <c r="A204" s="287"/>
    </row>
    <row r="205" spans="1:1">
      <c r="A205" s="287"/>
    </row>
    <row r="206" spans="1:1">
      <c r="A206" s="287"/>
    </row>
    <row r="207" spans="1:1">
      <c r="A207" s="287"/>
    </row>
    <row r="208" spans="1:1">
      <c r="A208" s="287"/>
    </row>
    <row r="209" spans="1:1">
      <c r="A209" s="287"/>
    </row>
    <row r="210" spans="1:1">
      <c r="A210" s="287"/>
    </row>
    <row r="211" spans="1:1">
      <c r="A211" s="287"/>
    </row>
    <row r="212" spans="1:1">
      <c r="A212" s="287"/>
    </row>
    <row r="213" spans="1:1">
      <c r="A213" s="287"/>
    </row>
    <row r="214" spans="1:1">
      <c r="A214" s="287"/>
    </row>
    <row r="215" spans="1:1">
      <c r="A215" s="287"/>
    </row>
    <row r="216" spans="1:1">
      <c r="A216" s="287"/>
    </row>
    <row r="217" spans="1:1">
      <c r="A217" s="287"/>
    </row>
    <row r="218" spans="1:1">
      <c r="A218" s="287"/>
    </row>
    <row r="219" spans="1:1">
      <c r="A219" s="287"/>
    </row>
    <row r="220" spans="1:1">
      <c r="A220" s="287"/>
    </row>
    <row r="221" spans="1:1">
      <c r="A221" s="287"/>
    </row>
    <row r="222" spans="1:1">
      <c r="A222" s="287"/>
    </row>
    <row r="223" spans="1:1">
      <c r="A223" s="287"/>
    </row>
    <row r="224" spans="1:1">
      <c r="A224" s="287"/>
    </row>
    <row r="225" spans="1:1">
      <c r="A225" s="287"/>
    </row>
    <row r="226" spans="1:1">
      <c r="A226" s="287"/>
    </row>
    <row r="227" spans="1:1">
      <c r="A227" s="287"/>
    </row>
    <row r="228" spans="1:1">
      <c r="A228" s="287"/>
    </row>
    <row r="229" spans="1:1">
      <c r="A229" s="287"/>
    </row>
    <row r="230" spans="1:1">
      <c r="A230" s="287"/>
    </row>
    <row r="231" spans="1:1">
      <c r="A231" s="287"/>
    </row>
    <row r="232" spans="1:1">
      <c r="A232" s="287"/>
    </row>
    <row r="233" spans="1:1">
      <c r="A233" s="287"/>
    </row>
    <row r="234" spans="1:1">
      <c r="A234" s="287"/>
    </row>
    <row r="235" spans="1:1">
      <c r="A235" s="287"/>
    </row>
    <row r="236" spans="1:1">
      <c r="A236" s="287"/>
    </row>
    <row r="237" spans="1:1">
      <c r="A237" s="287"/>
    </row>
    <row r="238" spans="1:1">
      <c r="A238" s="287"/>
    </row>
    <row r="239" spans="1:1">
      <c r="A239" s="287"/>
    </row>
    <row r="240" spans="1:1">
      <c r="A240" s="287"/>
    </row>
    <row r="241" spans="1:1">
      <c r="A241" s="287"/>
    </row>
    <row r="242" spans="1:1">
      <c r="A242" s="287"/>
    </row>
    <row r="243" spans="1:1">
      <c r="A243" s="287"/>
    </row>
    <row r="244" spans="1:1">
      <c r="A244" s="287"/>
    </row>
    <row r="245" spans="1:1">
      <c r="A245" s="287"/>
    </row>
    <row r="246" spans="1:1">
      <c r="A246" s="287"/>
    </row>
    <row r="247" spans="1:1">
      <c r="A247" s="287"/>
    </row>
    <row r="248" spans="1:1">
      <c r="A248" s="287"/>
    </row>
    <row r="249" spans="1:1">
      <c r="A249" s="287"/>
    </row>
    <row r="250" spans="1:1">
      <c r="A250" s="287"/>
    </row>
    <row r="251" spans="1:1">
      <c r="A251" s="287"/>
    </row>
    <row r="252" spans="1:1">
      <c r="A252" s="287"/>
    </row>
    <row r="253" spans="1:1">
      <c r="A253" s="287"/>
    </row>
    <row r="254" spans="1:1">
      <c r="A254" s="287"/>
    </row>
    <row r="255" spans="1:1">
      <c r="A255" s="287"/>
    </row>
    <row r="256" spans="1:1">
      <c r="A256" s="287"/>
    </row>
    <row r="257" spans="1:1">
      <c r="A257" s="287"/>
    </row>
    <row r="258" spans="1:1">
      <c r="A258" s="287"/>
    </row>
    <row r="259" spans="1:1">
      <c r="A259" s="287"/>
    </row>
    <row r="260" spans="1:1">
      <c r="A260" s="287"/>
    </row>
    <row r="261" spans="1:1">
      <c r="A261" s="287"/>
    </row>
    <row r="262" spans="1:1">
      <c r="A262" s="287"/>
    </row>
    <row r="263" spans="1:1">
      <c r="A263" s="287"/>
    </row>
    <row r="264" spans="1:1">
      <c r="A264" s="287"/>
    </row>
    <row r="265" spans="1:1">
      <c r="A265" s="287"/>
    </row>
    <row r="266" spans="1:1">
      <c r="A266" s="287"/>
    </row>
    <row r="267" spans="1:1">
      <c r="A267" s="287"/>
    </row>
    <row r="268" spans="1:1">
      <c r="A268" s="287"/>
    </row>
    <row r="269" spans="1:1">
      <c r="A269" s="287"/>
    </row>
    <row r="270" spans="1:1">
      <c r="A270" s="287"/>
    </row>
    <row r="271" spans="1:1">
      <c r="A271" s="287"/>
    </row>
    <row r="272" spans="1:1">
      <c r="A272" s="287"/>
    </row>
    <row r="273" spans="1:1">
      <c r="A273" s="287"/>
    </row>
    <row r="274" spans="1:1">
      <c r="A274" s="287"/>
    </row>
    <row r="275" spans="1:1">
      <c r="A275" s="287"/>
    </row>
    <row r="276" spans="1:1">
      <c r="A276" s="287"/>
    </row>
    <row r="277" spans="1:1">
      <c r="A277" s="287"/>
    </row>
    <row r="278" spans="1:1">
      <c r="A278" s="287"/>
    </row>
    <row r="279" spans="1:1">
      <c r="A279" s="287"/>
    </row>
    <row r="280" spans="1:1">
      <c r="A280" s="287"/>
    </row>
    <row r="281" spans="1:1">
      <c r="A281" s="287"/>
    </row>
    <row r="282" spans="1:1">
      <c r="A282" s="287"/>
    </row>
    <row r="283" spans="1:1">
      <c r="A283" s="287"/>
    </row>
    <row r="284" spans="1:1">
      <c r="A284" s="287"/>
    </row>
    <row r="285" spans="1:1">
      <c r="A285" s="287"/>
    </row>
    <row r="286" spans="1:1">
      <c r="A286" s="287"/>
    </row>
    <row r="287" spans="1:1">
      <c r="A287" s="287"/>
    </row>
    <row r="288" spans="1:1">
      <c r="A288" s="136"/>
    </row>
    <row r="289" spans="1:1">
      <c r="A289" s="136"/>
    </row>
    <row r="290" spans="1:1">
      <c r="A290" s="136"/>
    </row>
    <row r="291" spans="1:1">
      <c r="A291" s="136"/>
    </row>
    <row r="292" spans="1:1">
      <c r="A292" s="136"/>
    </row>
    <row r="293" spans="1:1">
      <c r="A293" s="136"/>
    </row>
    <row r="294" spans="1:1">
      <c r="A294" s="136"/>
    </row>
    <row r="295" spans="1:1">
      <c r="A295" s="136"/>
    </row>
    <row r="296" spans="1:1">
      <c r="A296" s="136"/>
    </row>
    <row r="297" spans="1:1">
      <c r="A297" s="136"/>
    </row>
    <row r="298" spans="1:1">
      <c r="A298" s="136"/>
    </row>
    <row r="299" spans="1:1">
      <c r="A299" s="136"/>
    </row>
    <row r="300" spans="1:1">
      <c r="A300" s="136"/>
    </row>
    <row r="301" spans="1:1">
      <c r="A301" s="136"/>
    </row>
    <row r="302" spans="1:1">
      <c r="A302" s="136"/>
    </row>
    <row r="303" spans="1:1">
      <c r="A303" s="136"/>
    </row>
    <row r="304" spans="1:1">
      <c r="A304" s="136"/>
    </row>
    <row r="305" spans="1:1">
      <c r="A305" s="136"/>
    </row>
    <row r="306" spans="1:1">
      <c r="A306" s="136"/>
    </row>
    <row r="307" spans="1:1">
      <c r="A307" s="136"/>
    </row>
    <row r="308" spans="1:1">
      <c r="A308" s="136"/>
    </row>
    <row r="309" spans="1:1">
      <c r="A309" s="136"/>
    </row>
    <row r="310" spans="1:1">
      <c r="A310" s="136"/>
    </row>
    <row r="311" spans="1:1">
      <c r="A311" s="136"/>
    </row>
    <row r="312" spans="1:1">
      <c r="A312" s="136"/>
    </row>
    <row r="313" spans="1:1">
      <c r="A313" s="136"/>
    </row>
    <row r="314" spans="1:1">
      <c r="A314" s="136"/>
    </row>
    <row r="315" spans="1:1">
      <c r="A315" s="136"/>
    </row>
    <row r="316" spans="1:1">
      <c r="A316" s="136"/>
    </row>
    <row r="317" spans="1:1">
      <c r="A317" s="136"/>
    </row>
    <row r="318" spans="1:1">
      <c r="A318" s="136"/>
    </row>
    <row r="319" spans="1:1">
      <c r="A319" s="136"/>
    </row>
    <row r="320" spans="1:1">
      <c r="A320" s="136"/>
    </row>
    <row r="321" spans="1:1">
      <c r="A321" s="136"/>
    </row>
    <row r="322" spans="1:1">
      <c r="A322" s="136"/>
    </row>
    <row r="323" spans="1:1">
      <c r="A323" s="136"/>
    </row>
    <row r="324" spans="1:1">
      <c r="A324" s="136"/>
    </row>
    <row r="325" spans="1:1">
      <c r="A325" s="136"/>
    </row>
    <row r="326" spans="1:1">
      <c r="A326" s="136"/>
    </row>
    <row r="327" spans="1:1">
      <c r="A327" s="136"/>
    </row>
    <row r="328" spans="1:1">
      <c r="A328" s="136"/>
    </row>
    <row r="329" spans="1:1">
      <c r="A329" s="136"/>
    </row>
    <row r="330" spans="1:1">
      <c r="A330" s="136"/>
    </row>
    <row r="331" spans="1:1">
      <c r="A331" s="136"/>
    </row>
    <row r="332" spans="1:1">
      <c r="A332" s="136"/>
    </row>
    <row r="333" spans="1:1">
      <c r="A333" s="136"/>
    </row>
    <row r="334" spans="1:1">
      <c r="A334" s="136"/>
    </row>
    <row r="335" spans="1:1">
      <c r="A335" s="136"/>
    </row>
    <row r="336" spans="1:1">
      <c r="A336" s="136"/>
    </row>
    <row r="337" spans="1:1">
      <c r="A337" s="136"/>
    </row>
    <row r="338" spans="1:1">
      <c r="A338" s="136"/>
    </row>
    <row r="339" spans="1:1">
      <c r="A339" s="136"/>
    </row>
    <row r="340" spans="1:1">
      <c r="A340" s="136"/>
    </row>
    <row r="341" spans="1:1">
      <c r="A341" s="136"/>
    </row>
    <row r="342" spans="1:1">
      <c r="A342" s="136"/>
    </row>
    <row r="343" spans="1:1">
      <c r="A343" s="136"/>
    </row>
    <row r="344" spans="1:1">
      <c r="A344" s="136"/>
    </row>
    <row r="345" spans="1:1">
      <c r="A345" s="136"/>
    </row>
    <row r="346" spans="1:1">
      <c r="A346" s="136"/>
    </row>
    <row r="347" spans="1:1">
      <c r="A347" s="136"/>
    </row>
    <row r="348" spans="1:1">
      <c r="A348" s="136"/>
    </row>
    <row r="349" spans="1:1">
      <c r="A349" s="136"/>
    </row>
    <row r="350" spans="1:1">
      <c r="A350" s="136"/>
    </row>
    <row r="351" spans="1:1">
      <c r="A351" s="136"/>
    </row>
    <row r="352" spans="1:1">
      <c r="A352" s="136"/>
    </row>
    <row r="353" spans="1:1">
      <c r="A353" s="136"/>
    </row>
    <row r="354" spans="1:1">
      <c r="A354" s="136"/>
    </row>
    <row r="355" spans="1:1">
      <c r="A355" s="136"/>
    </row>
    <row r="356" spans="1:1">
      <c r="A356" s="136"/>
    </row>
    <row r="357" spans="1:1">
      <c r="A357" s="136"/>
    </row>
    <row r="358" spans="1:1">
      <c r="A358" s="136"/>
    </row>
    <row r="359" spans="1:1">
      <c r="A359" s="136"/>
    </row>
    <row r="360" spans="1:1">
      <c r="A360" s="136"/>
    </row>
    <row r="361" spans="1:1">
      <c r="A361" s="136"/>
    </row>
    <row r="362" spans="1:1">
      <c r="A362" s="136"/>
    </row>
    <row r="363" spans="1:1">
      <c r="A363" s="136"/>
    </row>
    <row r="364" spans="1:1">
      <c r="A364" s="136"/>
    </row>
    <row r="365" spans="1:1">
      <c r="A365" s="136"/>
    </row>
    <row r="366" spans="1:1">
      <c r="A366" s="136"/>
    </row>
    <row r="367" spans="1:1">
      <c r="A367" s="136"/>
    </row>
    <row r="368" spans="1:1">
      <c r="A368" s="136"/>
    </row>
    <row r="369" spans="1:1">
      <c r="A369" s="136"/>
    </row>
    <row r="370" spans="1:1">
      <c r="A370" s="136"/>
    </row>
    <row r="371" spans="1:1">
      <c r="A371" s="136"/>
    </row>
    <row r="372" spans="1:1">
      <c r="A372" s="136"/>
    </row>
    <row r="373" spans="1:1">
      <c r="A373" s="136"/>
    </row>
    <row r="374" spans="1:1">
      <c r="A374" s="136"/>
    </row>
    <row r="375" spans="1:1">
      <c r="A375" s="136"/>
    </row>
    <row r="376" spans="1:1">
      <c r="A376" s="136"/>
    </row>
    <row r="377" spans="1:1">
      <c r="A377" s="136"/>
    </row>
    <row r="378" spans="1:1">
      <c r="A378" s="136"/>
    </row>
    <row r="379" spans="1:1">
      <c r="A379" s="136"/>
    </row>
    <row r="380" spans="1:1">
      <c r="A380" s="136"/>
    </row>
    <row r="381" spans="1:1">
      <c r="A381" s="136"/>
    </row>
    <row r="382" spans="1:1">
      <c r="A382" s="136"/>
    </row>
    <row r="383" spans="1:1">
      <c r="A383" s="136"/>
    </row>
    <row r="384" spans="1:1">
      <c r="A384" s="136"/>
    </row>
    <row r="385" spans="1:1">
      <c r="A385" s="136"/>
    </row>
    <row r="386" spans="1:1">
      <c r="A386" s="136"/>
    </row>
    <row r="387" spans="1:1">
      <c r="A387" s="136"/>
    </row>
    <row r="388" spans="1:1">
      <c r="A388" s="136"/>
    </row>
    <row r="389" spans="1:1">
      <c r="A389" s="136"/>
    </row>
    <row r="390" spans="1:1">
      <c r="A390" s="136"/>
    </row>
    <row r="391" spans="1:1">
      <c r="A391" s="136"/>
    </row>
    <row r="392" spans="1:1">
      <c r="A392" s="136"/>
    </row>
    <row r="393" spans="1:1">
      <c r="A393" s="136"/>
    </row>
    <row r="394" spans="1:1">
      <c r="A394" s="136"/>
    </row>
    <row r="395" spans="1:1">
      <c r="A395" s="136"/>
    </row>
    <row r="396" spans="1:1">
      <c r="A396" s="136"/>
    </row>
    <row r="397" spans="1:1">
      <c r="A397" s="136"/>
    </row>
    <row r="398" spans="1:1">
      <c r="A398" s="136"/>
    </row>
    <row r="399" spans="1:1">
      <c r="A399" s="136"/>
    </row>
    <row r="400" spans="1:1">
      <c r="A400" s="136"/>
    </row>
    <row r="401" spans="1:1">
      <c r="A401" s="136"/>
    </row>
    <row r="402" spans="1:1">
      <c r="A402" s="136"/>
    </row>
    <row r="403" spans="1:1">
      <c r="A403" s="136"/>
    </row>
    <row r="404" spans="1:1">
      <c r="A404" s="136"/>
    </row>
    <row r="405" spans="1:1">
      <c r="A405" s="136"/>
    </row>
    <row r="406" spans="1:1">
      <c r="A406" s="136"/>
    </row>
    <row r="407" spans="1:1">
      <c r="A407" s="136"/>
    </row>
    <row r="408" spans="1:1">
      <c r="A408" s="136"/>
    </row>
    <row r="409" spans="1:1">
      <c r="A409" s="136"/>
    </row>
    <row r="410" spans="1:1">
      <c r="A410" s="136"/>
    </row>
    <row r="411" spans="1:1">
      <c r="A411" s="136"/>
    </row>
    <row r="412" spans="1:1">
      <c r="A412" s="136"/>
    </row>
    <row r="413" spans="1:1">
      <c r="A413" s="136"/>
    </row>
    <row r="414" spans="1:1">
      <c r="A414" s="136"/>
    </row>
    <row r="415" spans="1:1">
      <c r="A415" s="136"/>
    </row>
    <row r="416" spans="1:1">
      <c r="A416" s="136"/>
    </row>
    <row r="417" spans="1:1">
      <c r="A417" s="136"/>
    </row>
    <row r="418" spans="1:1">
      <c r="A418" s="136"/>
    </row>
    <row r="419" spans="1:1">
      <c r="A419" s="136"/>
    </row>
    <row r="420" spans="1:1">
      <c r="A420" s="136"/>
    </row>
    <row r="421" spans="1:1">
      <c r="A421" s="136"/>
    </row>
    <row r="422" spans="1:1">
      <c r="A422" s="136"/>
    </row>
    <row r="423" spans="1:1">
      <c r="A423" s="136"/>
    </row>
    <row r="424" spans="1:1">
      <c r="A424" s="136"/>
    </row>
    <row r="425" spans="1:1">
      <c r="A425" s="136"/>
    </row>
    <row r="426" spans="1:1">
      <c r="A426" s="136"/>
    </row>
    <row r="427" spans="1:1">
      <c r="A427" s="136"/>
    </row>
    <row r="428" spans="1:1">
      <c r="A428" s="136"/>
    </row>
    <row r="429" spans="1:1">
      <c r="A429" s="136"/>
    </row>
    <row r="430" spans="1:1">
      <c r="A430" s="136"/>
    </row>
    <row r="431" spans="1:1">
      <c r="A431" s="136"/>
    </row>
    <row r="432" spans="1:1">
      <c r="A432" s="136"/>
    </row>
    <row r="433" spans="1:1">
      <c r="A433" s="136"/>
    </row>
    <row r="434" spans="1:1">
      <c r="A434" s="136"/>
    </row>
    <row r="435" spans="1:1">
      <c r="A435" s="136"/>
    </row>
    <row r="436" spans="1:1">
      <c r="A436" s="136"/>
    </row>
    <row r="437" spans="1:1">
      <c r="A437" s="136"/>
    </row>
    <row r="438" spans="1:1">
      <c r="A438" s="136"/>
    </row>
    <row r="439" spans="1:1">
      <c r="A439" s="136"/>
    </row>
    <row r="440" spans="1:1">
      <c r="A440" s="136"/>
    </row>
    <row r="441" spans="1:1">
      <c r="A441" s="136"/>
    </row>
    <row r="442" spans="1:1">
      <c r="A442" s="136"/>
    </row>
    <row r="443" spans="1:1">
      <c r="A443" s="136"/>
    </row>
    <row r="444" spans="1:1">
      <c r="A444" s="136"/>
    </row>
    <row r="445" spans="1:1">
      <c r="A445" s="136"/>
    </row>
    <row r="446" spans="1:1">
      <c r="A446" s="136"/>
    </row>
    <row r="447" spans="1:1">
      <c r="A447" s="136"/>
    </row>
    <row r="448" spans="1:1">
      <c r="A448" s="136"/>
    </row>
    <row r="449" spans="1:1">
      <c r="A449" s="136"/>
    </row>
    <row r="450" spans="1:1">
      <c r="A450" s="136"/>
    </row>
    <row r="451" spans="1:1">
      <c r="A451" s="136"/>
    </row>
    <row r="452" spans="1:1">
      <c r="A452" s="136"/>
    </row>
    <row r="453" spans="1:1">
      <c r="A453" s="136"/>
    </row>
  </sheetData>
  <mergeCells count="23">
    <mergeCell ref="A92:H92"/>
    <mergeCell ref="A108:H108"/>
    <mergeCell ref="A15:H15"/>
    <mergeCell ref="G129:H129"/>
    <mergeCell ref="G128:H128"/>
    <mergeCell ref="C128:F128"/>
    <mergeCell ref="C129:F129"/>
    <mergeCell ref="A117:H117"/>
    <mergeCell ref="A65:H65"/>
    <mergeCell ref="A73:H73"/>
    <mergeCell ref="A86:H86"/>
    <mergeCell ref="A21:A22"/>
    <mergeCell ref="B21:B22"/>
    <mergeCell ref="A18:H18"/>
    <mergeCell ref="A19:H19"/>
    <mergeCell ref="A60:H60"/>
    <mergeCell ref="B1:E1"/>
    <mergeCell ref="A24:H24"/>
    <mergeCell ref="A59:H59"/>
    <mergeCell ref="A16:H16"/>
    <mergeCell ref="C21:D21"/>
    <mergeCell ref="E21:H21"/>
    <mergeCell ref="A17:H17"/>
  </mergeCells>
  <phoneticPr fontId="3" type="noConversion"/>
  <pageMargins left="0.59055118110236227" right="0.59055118110236227" top="0.98425196850393704" bottom="0.59055118110236227" header="0.31496062992125984" footer="0.19685039370078741"/>
  <pageSetup paperSize="9" scale="48" fitToHeight="0" orientation="landscape" verticalDpi="300" r:id="rId1"/>
  <headerFooter alignWithMargins="0"/>
  <rowBreaks count="2" manualBreakCount="2">
    <brk id="13" max="7" man="1"/>
    <brk id="106" max="7" man="1"/>
  </rowBreaks>
  <ignoredErrors>
    <ignoredError sqref="G66 H49:H50 H66:H70 H74 C123:C126 H109:H110 H25:H28 C33:H34 G68:G72 G37:H39 C88:G88 G48 F123:G126 H118:H126 H62:H63 H61 H64 H29:H30 H31 H32 G40:H40 H54:H58 C87 G87 C91:H91 G89 G90:H90 H113:H114 H84 H53 H72 H76 H79:H81" evalError="1"/>
    <ignoredError sqref="B75 B118:B126 B109:B115" numberStoredAsText="1"/>
    <ignoredError sqref="E119:E121" formula="1"/>
    <ignoredError sqref="E123:E126" evalError="1"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324"/>
  <sheetViews>
    <sheetView topLeftCell="A79" zoomScale="60" zoomScaleNormal="60" zoomScaleSheetLayoutView="50" workbookViewId="0">
      <selection activeCell="A15" sqref="A15"/>
    </sheetView>
  </sheetViews>
  <sheetFormatPr defaultColWidth="9.109375" defaultRowHeight="18"/>
  <cols>
    <col min="1" max="1" width="98.5546875" style="107" customWidth="1"/>
    <col min="2" max="2" width="14.88671875" style="238" customWidth="1"/>
    <col min="3" max="7" width="22.44140625" style="238" customWidth="1"/>
    <col min="8" max="8" width="19.88671875" style="238" customWidth="1"/>
    <col min="9" max="9" width="40.109375" style="238" customWidth="1"/>
    <col min="10" max="16384" width="9.109375" style="107"/>
  </cols>
  <sheetData>
    <row r="1" spans="1:9" ht="29.25" customHeight="1">
      <c r="I1" s="288" t="s">
        <v>355</v>
      </c>
    </row>
    <row r="2" spans="1:9" ht="37.5" customHeight="1">
      <c r="A2" s="528" t="s">
        <v>75</v>
      </c>
      <c r="B2" s="528"/>
      <c r="C2" s="528"/>
      <c r="D2" s="528"/>
      <c r="E2" s="528"/>
      <c r="F2" s="528"/>
      <c r="G2" s="528"/>
      <c r="H2" s="528"/>
      <c r="I2" s="528"/>
    </row>
    <row r="3" spans="1:9" ht="22.5" customHeight="1">
      <c r="A3" s="237"/>
      <c r="B3" s="261"/>
      <c r="C3" s="261"/>
      <c r="D3" s="261"/>
      <c r="E3" s="261"/>
      <c r="F3" s="261"/>
      <c r="G3" s="261"/>
      <c r="H3" s="261" t="s">
        <v>336</v>
      </c>
      <c r="I3" s="261"/>
    </row>
    <row r="4" spans="1:9" ht="55.5" customHeight="1">
      <c r="A4" s="519" t="s">
        <v>159</v>
      </c>
      <c r="B4" s="503" t="s">
        <v>18</v>
      </c>
      <c r="C4" s="503" t="s">
        <v>283</v>
      </c>
      <c r="D4" s="503"/>
      <c r="E4" s="519" t="s">
        <v>448</v>
      </c>
      <c r="F4" s="519"/>
      <c r="G4" s="519"/>
      <c r="H4" s="519"/>
      <c r="I4" s="519"/>
    </row>
    <row r="5" spans="1:9" ht="108" customHeight="1">
      <c r="A5" s="519"/>
      <c r="B5" s="503"/>
      <c r="C5" s="252" t="s">
        <v>444</v>
      </c>
      <c r="D5" s="252" t="s">
        <v>463</v>
      </c>
      <c r="E5" s="252" t="s">
        <v>149</v>
      </c>
      <c r="F5" s="252" t="s">
        <v>145</v>
      </c>
      <c r="G5" s="281" t="s">
        <v>155</v>
      </c>
      <c r="H5" s="281" t="s">
        <v>376</v>
      </c>
      <c r="I5" s="252" t="s">
        <v>154</v>
      </c>
    </row>
    <row r="6" spans="1:9" ht="42.75" customHeight="1">
      <c r="A6" s="255">
        <v>1</v>
      </c>
      <c r="B6" s="252">
        <v>2</v>
      </c>
      <c r="C6" s="255">
        <v>3</v>
      </c>
      <c r="D6" s="252">
        <v>4</v>
      </c>
      <c r="E6" s="255">
        <v>5</v>
      </c>
      <c r="F6" s="252">
        <v>6</v>
      </c>
      <c r="G6" s="255">
        <v>7</v>
      </c>
      <c r="H6" s="252">
        <v>8</v>
      </c>
      <c r="I6" s="255">
        <v>9</v>
      </c>
    </row>
    <row r="7" spans="1:9" s="35" customFormat="1" ht="39.75" customHeight="1">
      <c r="A7" s="529" t="s">
        <v>153</v>
      </c>
      <c r="B7" s="529"/>
      <c r="C7" s="529"/>
      <c r="D7" s="529"/>
      <c r="E7" s="529"/>
      <c r="F7" s="529"/>
      <c r="G7" s="529"/>
      <c r="H7" s="529"/>
      <c r="I7" s="529"/>
    </row>
    <row r="8" spans="1:9" s="35" customFormat="1" ht="54" customHeight="1">
      <c r="A8" s="236" t="s">
        <v>127</v>
      </c>
      <c r="B8" s="53">
        <v>1000</v>
      </c>
      <c r="C8" s="407">
        <v>218815</v>
      </c>
      <c r="D8" s="86">
        <v>128341</v>
      </c>
      <c r="E8" s="407">
        <v>136486</v>
      </c>
      <c r="F8" s="407">
        <f>D8</f>
        <v>128341</v>
      </c>
      <c r="G8" s="407">
        <f>F8-E8</f>
        <v>-8145</v>
      </c>
      <c r="H8" s="262">
        <f>(F8/E8)*100</f>
        <v>94.032354966809777</v>
      </c>
      <c r="I8" s="54"/>
    </row>
    <row r="9" spans="1:9" s="35" customFormat="1" ht="51" customHeight="1">
      <c r="A9" s="236" t="s">
        <v>114</v>
      </c>
      <c r="B9" s="53">
        <v>1010</v>
      </c>
      <c r="C9" s="407">
        <f>SUM(C10:C17)</f>
        <v>-487511.99999999994</v>
      </c>
      <c r="D9" s="86">
        <f>SUM(D10:D17)</f>
        <v>-465763</v>
      </c>
      <c r="E9" s="407">
        <f>SUM(E10:E17)</f>
        <v>-673208.39999999991</v>
      </c>
      <c r="F9" s="407">
        <f>SUM(F10:F17)</f>
        <v>-465763</v>
      </c>
      <c r="G9" s="407">
        <f>F9-E9</f>
        <v>207445.39999999991</v>
      </c>
      <c r="H9" s="262">
        <f t="shared" ref="H9:H69" si="0">(F9/E9)*100</f>
        <v>69.18555977614065</v>
      </c>
      <c r="I9" s="54"/>
    </row>
    <row r="10" spans="1:9" s="35" customFormat="1" ht="45" customHeight="1">
      <c r="A10" s="249" t="s">
        <v>309</v>
      </c>
      <c r="B10" s="55">
        <v>1011</v>
      </c>
      <c r="C10" s="408">
        <v>-84881.7</v>
      </c>
      <c r="D10" s="84">
        <v>-53863.6</v>
      </c>
      <c r="E10" s="408">
        <v>-149170.79999999999</v>
      </c>
      <c r="F10" s="408">
        <f>D10</f>
        <v>-53863.6</v>
      </c>
      <c r="G10" s="408">
        <f t="shared" ref="G10:G58" si="1">F10-E10</f>
        <v>95307.199999999983</v>
      </c>
      <c r="H10" s="56">
        <f t="shared" si="0"/>
        <v>36.108675424412823</v>
      </c>
      <c r="I10" s="57"/>
    </row>
    <row r="11" spans="1:9" s="35" customFormat="1" ht="36" customHeight="1">
      <c r="A11" s="249" t="s">
        <v>310</v>
      </c>
      <c r="B11" s="55">
        <v>1012</v>
      </c>
      <c r="C11" s="408">
        <v>-2222.8000000000002</v>
      </c>
      <c r="D11" s="84">
        <v>-2050.4</v>
      </c>
      <c r="E11" s="408">
        <v>-2401.4</v>
      </c>
      <c r="F11" s="408">
        <f t="shared" ref="F11:F47" si="2">D11</f>
        <v>-2050.4</v>
      </c>
      <c r="G11" s="408">
        <f t="shared" si="1"/>
        <v>351</v>
      </c>
      <c r="H11" s="56">
        <f t="shared" si="0"/>
        <v>85.383526276338813</v>
      </c>
      <c r="I11" s="57"/>
    </row>
    <row r="12" spans="1:9" s="35" customFormat="1" ht="39" customHeight="1">
      <c r="A12" s="249" t="s">
        <v>311</v>
      </c>
      <c r="B12" s="55">
        <v>1013</v>
      </c>
      <c r="C12" s="408">
        <v>-90084</v>
      </c>
      <c r="D12" s="84">
        <v>-83915.199999999997</v>
      </c>
      <c r="E12" s="408">
        <v>-117775.3</v>
      </c>
      <c r="F12" s="408">
        <f t="shared" si="2"/>
        <v>-83915.199999999997</v>
      </c>
      <c r="G12" s="408">
        <f t="shared" si="1"/>
        <v>33860.100000000006</v>
      </c>
      <c r="H12" s="56">
        <f t="shared" si="0"/>
        <v>71.250253660996819</v>
      </c>
      <c r="I12" s="57"/>
    </row>
    <row r="13" spans="1:9" s="35" customFormat="1" ht="39" customHeight="1">
      <c r="A13" s="249" t="s">
        <v>5</v>
      </c>
      <c r="B13" s="55">
        <v>1014</v>
      </c>
      <c r="C13" s="408">
        <v>-217811.6</v>
      </c>
      <c r="D13" s="84">
        <v>-231273.8</v>
      </c>
      <c r="E13" s="408">
        <v>-264584.40000000002</v>
      </c>
      <c r="F13" s="408">
        <f t="shared" si="2"/>
        <v>-231273.8</v>
      </c>
      <c r="G13" s="408">
        <f t="shared" si="1"/>
        <v>33310.600000000035</v>
      </c>
      <c r="H13" s="56">
        <f t="shared" si="0"/>
        <v>87.410217684791675</v>
      </c>
      <c r="I13" s="57"/>
    </row>
    <row r="14" spans="1:9" s="35" customFormat="1" ht="37.5" customHeight="1">
      <c r="A14" s="249" t="s">
        <v>6</v>
      </c>
      <c r="B14" s="55">
        <v>1015</v>
      </c>
      <c r="C14" s="408">
        <v>-47085.599999999999</v>
      </c>
      <c r="D14" s="84">
        <v>-49868.4</v>
      </c>
      <c r="E14" s="408">
        <v>-58208.5</v>
      </c>
      <c r="F14" s="408">
        <f t="shared" si="2"/>
        <v>-49868.4</v>
      </c>
      <c r="G14" s="408">
        <f t="shared" si="1"/>
        <v>8340.0999999999985</v>
      </c>
      <c r="H14" s="56">
        <f t="shared" si="0"/>
        <v>85.672023845314698</v>
      </c>
      <c r="I14" s="57"/>
    </row>
    <row r="15" spans="1:9" s="12" customFormat="1" ht="71.25" customHeight="1">
      <c r="A15" s="249" t="s">
        <v>312</v>
      </c>
      <c r="B15" s="252">
        <v>1016</v>
      </c>
      <c r="C15" s="408">
        <v>-12720.7</v>
      </c>
      <c r="D15" s="84">
        <v>-9940.5</v>
      </c>
      <c r="E15" s="408">
        <v>-50142.7</v>
      </c>
      <c r="F15" s="408">
        <f t="shared" si="2"/>
        <v>-9940.5</v>
      </c>
      <c r="G15" s="408">
        <f t="shared" si="1"/>
        <v>40202.199999999997</v>
      </c>
      <c r="H15" s="56">
        <f t="shared" si="0"/>
        <v>19.824421102174394</v>
      </c>
      <c r="I15" s="58"/>
    </row>
    <row r="16" spans="1:9" s="12" customFormat="1" ht="36.75" customHeight="1">
      <c r="A16" s="249" t="s">
        <v>313</v>
      </c>
      <c r="B16" s="252">
        <v>1017</v>
      </c>
      <c r="C16" s="408">
        <v>-22550.799999999999</v>
      </c>
      <c r="D16" s="84">
        <v>-24674.5</v>
      </c>
      <c r="E16" s="408">
        <v>-22142.1</v>
      </c>
      <c r="F16" s="408">
        <f t="shared" si="2"/>
        <v>-24674.5</v>
      </c>
      <c r="G16" s="408">
        <f t="shared" si="1"/>
        <v>-2532.4000000000015</v>
      </c>
      <c r="H16" s="56">
        <f t="shared" si="0"/>
        <v>111.43703623414221</v>
      </c>
      <c r="I16" s="58"/>
    </row>
    <row r="17" spans="1:9" s="35" customFormat="1" ht="40.5" customHeight="1">
      <c r="A17" s="249" t="s">
        <v>314</v>
      </c>
      <c r="B17" s="55">
        <v>1018</v>
      </c>
      <c r="C17" s="408">
        <f>-'Розшифровка фінрезультати'!D7</f>
        <v>-10154.799999999997</v>
      </c>
      <c r="D17" s="84">
        <f>-'Розшифровка фінрезультати'!F7</f>
        <v>-10176.599999999999</v>
      </c>
      <c r="E17" s="408">
        <f>-'Розшифровка фінрезультати'!E7</f>
        <v>-8783.1999999999971</v>
      </c>
      <c r="F17" s="408">
        <f t="shared" si="2"/>
        <v>-10176.599999999999</v>
      </c>
      <c r="G17" s="408">
        <f t="shared" si="1"/>
        <v>-1393.4000000000015</v>
      </c>
      <c r="H17" s="56">
        <f t="shared" si="0"/>
        <v>115.86437744785502</v>
      </c>
      <c r="I17" s="57"/>
    </row>
    <row r="18" spans="1:9" s="35" customFormat="1" ht="31.5" customHeight="1">
      <c r="A18" s="236" t="s">
        <v>23</v>
      </c>
      <c r="B18" s="53">
        <v>1020</v>
      </c>
      <c r="C18" s="407">
        <f>SUM(C8,C9)</f>
        <v>-268696.99999999994</v>
      </c>
      <c r="D18" s="86">
        <f>SUM(D8,D9)</f>
        <v>-337422</v>
      </c>
      <c r="E18" s="407">
        <f>SUM(E8,E9)</f>
        <v>-536722.39999999991</v>
      </c>
      <c r="F18" s="408">
        <f t="shared" si="2"/>
        <v>-337422</v>
      </c>
      <c r="G18" s="407">
        <f t="shared" si="1"/>
        <v>199300.39999999991</v>
      </c>
      <c r="H18" s="262">
        <f t="shared" si="0"/>
        <v>62.867135785650099</v>
      </c>
      <c r="I18" s="54"/>
    </row>
    <row r="19" spans="1:9" s="35" customFormat="1" ht="37.5" customHeight="1">
      <c r="A19" s="236" t="s">
        <v>134</v>
      </c>
      <c r="B19" s="53">
        <v>1030</v>
      </c>
      <c r="C19" s="407">
        <f>SUM(C20:C37,C39)</f>
        <v>-25585.000000000007</v>
      </c>
      <c r="D19" s="86">
        <f>SUM(D20:D37,D39)</f>
        <v>-26452</v>
      </c>
      <c r="E19" s="407">
        <f>SUM(E20:E37,E39)</f>
        <v>-32271.5</v>
      </c>
      <c r="F19" s="408">
        <f t="shared" si="2"/>
        <v>-26452</v>
      </c>
      <c r="G19" s="407">
        <f t="shared" si="1"/>
        <v>5819.5</v>
      </c>
      <c r="H19" s="262">
        <f t="shared" si="0"/>
        <v>81.967060719210451</v>
      </c>
      <c r="I19" s="54"/>
    </row>
    <row r="20" spans="1:9" s="35" customFormat="1" ht="57" customHeight="1">
      <c r="A20" s="249" t="s">
        <v>82</v>
      </c>
      <c r="B20" s="55">
        <v>1031</v>
      </c>
      <c r="C20" s="408">
        <v>-759.5</v>
      </c>
      <c r="D20" s="84">
        <v>-964.8</v>
      </c>
      <c r="E20" s="408">
        <v>-1190.5</v>
      </c>
      <c r="F20" s="408">
        <f t="shared" si="2"/>
        <v>-964.8</v>
      </c>
      <c r="G20" s="408">
        <f t="shared" si="1"/>
        <v>225.70000000000005</v>
      </c>
      <c r="H20" s="56">
        <f t="shared" si="0"/>
        <v>81.041579168416632</v>
      </c>
      <c r="I20" s="57"/>
    </row>
    <row r="21" spans="1:9" s="35" customFormat="1" ht="43.5" customHeight="1">
      <c r="A21" s="249" t="s">
        <v>128</v>
      </c>
      <c r="B21" s="55">
        <v>1032</v>
      </c>
      <c r="C21" s="408">
        <v>-159.1</v>
      </c>
      <c r="D21" s="84" t="s">
        <v>192</v>
      </c>
      <c r="E21" s="408">
        <v>-281.3</v>
      </c>
      <c r="F21" s="408" t="str">
        <f t="shared" si="2"/>
        <v>(    )</v>
      </c>
      <c r="G21" s="408"/>
      <c r="H21" s="56"/>
      <c r="I21" s="57"/>
    </row>
    <row r="22" spans="1:9" s="35" customFormat="1" ht="43.5" customHeight="1">
      <c r="A22" s="249" t="s">
        <v>22</v>
      </c>
      <c r="B22" s="55">
        <v>1033</v>
      </c>
      <c r="C22" s="408" t="s">
        <v>192</v>
      </c>
      <c r="D22" s="84">
        <v>-15.5</v>
      </c>
      <c r="E22" s="408" t="s">
        <v>192</v>
      </c>
      <c r="F22" s="408">
        <f t="shared" si="2"/>
        <v>-15.5</v>
      </c>
      <c r="G22" s="408"/>
      <c r="H22" s="56"/>
      <c r="I22" s="57"/>
    </row>
    <row r="23" spans="1:9" s="35" customFormat="1" ht="48" customHeight="1">
      <c r="A23" s="249" t="s">
        <v>32</v>
      </c>
      <c r="B23" s="55">
        <v>1034</v>
      </c>
      <c r="C23" s="408">
        <v>-34.799999999999997</v>
      </c>
      <c r="D23" s="84">
        <v>-0.7</v>
      </c>
      <c r="E23" s="408">
        <v>-30</v>
      </c>
      <c r="F23" s="408">
        <f t="shared" si="2"/>
        <v>-0.7</v>
      </c>
      <c r="G23" s="408">
        <f t="shared" si="1"/>
        <v>29.3</v>
      </c>
      <c r="H23" s="56">
        <f t="shared" si="0"/>
        <v>2.333333333333333</v>
      </c>
      <c r="I23" s="57"/>
    </row>
    <row r="24" spans="1:9" s="35" customFormat="1" ht="45" customHeight="1">
      <c r="A24" s="249" t="s">
        <v>33</v>
      </c>
      <c r="B24" s="55">
        <v>1035</v>
      </c>
      <c r="C24" s="408">
        <v>-180.6</v>
      </c>
      <c r="D24" s="84">
        <v>-228.5</v>
      </c>
      <c r="E24" s="408">
        <v>-180</v>
      </c>
      <c r="F24" s="408">
        <f t="shared" si="2"/>
        <v>-228.5</v>
      </c>
      <c r="G24" s="408">
        <f t="shared" si="1"/>
        <v>-48.5</v>
      </c>
      <c r="H24" s="56">
        <f t="shared" si="0"/>
        <v>126.94444444444444</v>
      </c>
      <c r="I24" s="57"/>
    </row>
    <row r="25" spans="1:9" s="35" customFormat="1" ht="36" customHeight="1">
      <c r="A25" s="249" t="s">
        <v>34</v>
      </c>
      <c r="B25" s="55">
        <v>1036</v>
      </c>
      <c r="C25" s="408">
        <v>-18618.900000000001</v>
      </c>
      <c r="D25" s="84">
        <v>-19069.5</v>
      </c>
      <c r="E25" s="408">
        <v>-23777</v>
      </c>
      <c r="F25" s="408">
        <f t="shared" si="2"/>
        <v>-19069.5</v>
      </c>
      <c r="G25" s="408">
        <f t="shared" si="1"/>
        <v>4707.5</v>
      </c>
      <c r="H25" s="56">
        <f t="shared" si="0"/>
        <v>80.201455187786522</v>
      </c>
      <c r="I25" s="57"/>
    </row>
    <row r="26" spans="1:9" s="35" customFormat="1" ht="46.5" customHeight="1">
      <c r="A26" s="249" t="s">
        <v>35</v>
      </c>
      <c r="B26" s="55">
        <v>1037</v>
      </c>
      <c r="C26" s="408">
        <v>-3913.6</v>
      </c>
      <c r="D26" s="84">
        <v>-4268.1000000000004</v>
      </c>
      <c r="E26" s="408">
        <v>-5230.8999999999996</v>
      </c>
      <c r="F26" s="408">
        <f t="shared" si="2"/>
        <v>-4268.1000000000004</v>
      </c>
      <c r="G26" s="408">
        <f t="shared" si="1"/>
        <v>962.79999999999927</v>
      </c>
      <c r="H26" s="56">
        <f t="shared" si="0"/>
        <v>81.593989562025669</v>
      </c>
      <c r="I26" s="57"/>
    </row>
    <row r="27" spans="1:9" s="35" customFormat="1" ht="54.75" customHeight="1">
      <c r="A27" s="249" t="s">
        <v>36</v>
      </c>
      <c r="B27" s="55">
        <v>1038</v>
      </c>
      <c r="C27" s="408">
        <v>-196.2</v>
      </c>
      <c r="D27" s="84">
        <v>-590.5</v>
      </c>
      <c r="E27" s="408">
        <v>-65.5</v>
      </c>
      <c r="F27" s="408">
        <f t="shared" si="2"/>
        <v>-590.5</v>
      </c>
      <c r="G27" s="408">
        <f t="shared" si="1"/>
        <v>-525</v>
      </c>
      <c r="H27" s="56">
        <f t="shared" si="0"/>
        <v>901.52671755725203</v>
      </c>
      <c r="I27" s="57"/>
    </row>
    <row r="28" spans="1:9" s="12" customFormat="1" ht="54" customHeight="1">
      <c r="A28" s="249" t="s">
        <v>37</v>
      </c>
      <c r="B28" s="55">
        <v>1039</v>
      </c>
      <c r="C28" s="84" t="s">
        <v>192</v>
      </c>
      <c r="D28" s="84" t="s">
        <v>192</v>
      </c>
      <c r="E28" s="84" t="s">
        <v>192</v>
      </c>
      <c r="F28" s="84" t="str">
        <f t="shared" si="2"/>
        <v>(    )</v>
      </c>
      <c r="G28" s="84"/>
      <c r="H28" s="56"/>
      <c r="I28" s="57"/>
    </row>
    <row r="29" spans="1:9" s="35" customFormat="1" ht="55.5" customHeight="1">
      <c r="A29" s="249" t="s">
        <v>38</v>
      </c>
      <c r="B29" s="55">
        <v>1040</v>
      </c>
      <c r="C29" s="408" t="s">
        <v>192</v>
      </c>
      <c r="D29" s="84">
        <v>-0.8</v>
      </c>
      <c r="E29" s="408">
        <v>0</v>
      </c>
      <c r="F29" s="408">
        <f t="shared" si="2"/>
        <v>-0.8</v>
      </c>
      <c r="G29" s="475">
        <f>F29-E29</f>
        <v>-0.8</v>
      </c>
      <c r="H29" s="56"/>
      <c r="I29" s="57"/>
    </row>
    <row r="30" spans="1:9" s="35" customFormat="1" ht="36" customHeight="1">
      <c r="A30" s="249" t="s">
        <v>39</v>
      </c>
      <c r="B30" s="55">
        <v>1041</v>
      </c>
      <c r="C30" s="408">
        <v>-7.9</v>
      </c>
      <c r="D30" s="84">
        <v>-16.5</v>
      </c>
      <c r="E30" s="408">
        <v>0</v>
      </c>
      <c r="F30" s="408">
        <f t="shared" si="2"/>
        <v>-16.5</v>
      </c>
      <c r="G30" s="475">
        <f t="shared" si="1"/>
        <v>-16.5</v>
      </c>
      <c r="H30" s="56"/>
      <c r="I30" s="57"/>
    </row>
    <row r="31" spans="1:9" s="35" customFormat="1" ht="36" customHeight="1">
      <c r="A31" s="249" t="s">
        <v>40</v>
      </c>
      <c r="B31" s="55">
        <v>1042</v>
      </c>
      <c r="C31" s="408" t="s">
        <v>192</v>
      </c>
      <c r="D31" s="84" t="s">
        <v>192</v>
      </c>
      <c r="E31" s="408" t="s">
        <v>192</v>
      </c>
      <c r="F31" s="408" t="str">
        <f t="shared" si="2"/>
        <v>(    )</v>
      </c>
      <c r="G31" s="475"/>
      <c r="H31" s="56"/>
      <c r="I31" s="57"/>
    </row>
    <row r="32" spans="1:9" s="35" customFormat="1" ht="36" customHeight="1">
      <c r="A32" s="249" t="s">
        <v>56</v>
      </c>
      <c r="B32" s="55">
        <v>1043</v>
      </c>
      <c r="C32" s="408">
        <v>-114.4</v>
      </c>
      <c r="D32" s="84">
        <v>-90.7</v>
      </c>
      <c r="E32" s="408">
        <v>-132.4</v>
      </c>
      <c r="F32" s="408">
        <f t="shared" si="2"/>
        <v>-90.7</v>
      </c>
      <c r="G32" s="475">
        <f t="shared" si="1"/>
        <v>41.7</v>
      </c>
      <c r="H32" s="56">
        <f t="shared" si="0"/>
        <v>68.504531722054381</v>
      </c>
      <c r="I32" s="57"/>
    </row>
    <row r="33" spans="1:9" s="35" customFormat="1" ht="36" customHeight="1">
      <c r="A33" s="249" t="s">
        <v>41</v>
      </c>
      <c r="B33" s="55">
        <v>1044</v>
      </c>
      <c r="C33" s="408" t="s">
        <v>192</v>
      </c>
      <c r="D33" s="84" t="s">
        <v>192</v>
      </c>
      <c r="E33" s="408" t="s">
        <v>192</v>
      </c>
      <c r="F33" s="408" t="str">
        <f t="shared" si="2"/>
        <v>(    )</v>
      </c>
      <c r="G33" s="475"/>
      <c r="H33" s="56"/>
      <c r="I33" s="57"/>
    </row>
    <row r="34" spans="1:9" s="35" customFormat="1" ht="36" customHeight="1">
      <c r="A34" s="249" t="s">
        <v>42</v>
      </c>
      <c r="B34" s="55">
        <v>1045</v>
      </c>
      <c r="C34" s="408" t="s">
        <v>192</v>
      </c>
      <c r="D34" s="84" t="s">
        <v>192</v>
      </c>
      <c r="E34" s="408" t="s">
        <v>192</v>
      </c>
      <c r="F34" s="408" t="str">
        <f t="shared" si="2"/>
        <v>(    )</v>
      </c>
      <c r="G34" s="475"/>
      <c r="H34" s="56"/>
      <c r="I34" s="57"/>
    </row>
    <row r="35" spans="1:9" s="35" customFormat="1" ht="52.5" customHeight="1">
      <c r="A35" s="249" t="s">
        <v>43</v>
      </c>
      <c r="B35" s="55">
        <v>1046</v>
      </c>
      <c r="C35" s="408" t="s">
        <v>192</v>
      </c>
      <c r="D35" s="84">
        <v>-6.9</v>
      </c>
      <c r="E35" s="408">
        <v>0</v>
      </c>
      <c r="F35" s="408">
        <f t="shared" si="2"/>
        <v>-6.9</v>
      </c>
      <c r="G35" s="475">
        <f t="shared" si="1"/>
        <v>-6.9</v>
      </c>
      <c r="H35" s="56"/>
      <c r="I35" s="57"/>
    </row>
    <row r="36" spans="1:9" s="35" customFormat="1" ht="40.5" customHeight="1">
      <c r="A36" s="249" t="s">
        <v>44</v>
      </c>
      <c r="B36" s="55">
        <v>1047</v>
      </c>
      <c r="C36" s="408">
        <v>-12.2</v>
      </c>
      <c r="D36" s="84">
        <v>-109.2</v>
      </c>
      <c r="E36" s="408">
        <v>-15</v>
      </c>
      <c r="F36" s="408">
        <f t="shared" si="2"/>
        <v>-109.2</v>
      </c>
      <c r="G36" s="408">
        <f t="shared" si="1"/>
        <v>-94.2</v>
      </c>
      <c r="H36" s="56">
        <f t="shared" si="0"/>
        <v>728</v>
      </c>
      <c r="I36" s="57"/>
    </row>
    <row r="37" spans="1:9" s="12" customFormat="1" ht="65.25" customHeight="1">
      <c r="A37" s="249" t="s">
        <v>64</v>
      </c>
      <c r="B37" s="55">
        <v>1048</v>
      </c>
      <c r="C37" s="408">
        <v>-150.4</v>
      </c>
      <c r="D37" s="84">
        <f>D38</f>
        <v>-64.099999999999994</v>
      </c>
      <c r="E37" s="408">
        <v>-34</v>
      </c>
      <c r="F37" s="408">
        <f t="shared" si="2"/>
        <v>-64.099999999999994</v>
      </c>
      <c r="G37" s="408">
        <f t="shared" si="1"/>
        <v>-30.099999999999994</v>
      </c>
      <c r="H37" s="56">
        <f t="shared" si="0"/>
        <v>188.52941176470586</v>
      </c>
      <c r="I37" s="57"/>
    </row>
    <row r="38" spans="1:9" s="35" customFormat="1" ht="36" customHeight="1">
      <c r="A38" s="249" t="s">
        <v>45</v>
      </c>
      <c r="B38" s="55" t="s">
        <v>373</v>
      </c>
      <c r="C38" s="408" t="s">
        <v>192</v>
      </c>
      <c r="D38" s="84">
        <v>-64.099999999999994</v>
      </c>
      <c r="E38" s="408">
        <v>-34</v>
      </c>
      <c r="F38" s="408">
        <f t="shared" si="2"/>
        <v>-64.099999999999994</v>
      </c>
      <c r="G38" s="408">
        <f t="shared" si="1"/>
        <v>-30.099999999999994</v>
      </c>
      <c r="H38" s="56">
        <f t="shared" si="0"/>
        <v>188.52941176470586</v>
      </c>
      <c r="I38" s="57"/>
    </row>
    <row r="39" spans="1:9" s="35" customFormat="1" ht="36" customHeight="1">
      <c r="A39" s="249" t="s">
        <v>85</v>
      </c>
      <c r="B39" s="55">
        <v>1049</v>
      </c>
      <c r="C39" s="408">
        <f>-'Розшифровка фінрезультати'!D25</f>
        <v>-1437.3999999999999</v>
      </c>
      <c r="D39" s="84">
        <f>-'Розшифровка фінрезультати'!F25</f>
        <v>-1026.2</v>
      </c>
      <c r="E39" s="408">
        <f>-'Розшифровка фінрезультати'!E25</f>
        <v>-1334.9</v>
      </c>
      <c r="F39" s="408">
        <f t="shared" si="2"/>
        <v>-1026.2</v>
      </c>
      <c r="G39" s="408">
        <f t="shared" si="1"/>
        <v>308.70000000000005</v>
      </c>
      <c r="H39" s="56">
        <f t="shared" si="0"/>
        <v>76.874672260094385</v>
      </c>
      <c r="I39" s="57"/>
    </row>
    <row r="40" spans="1:9" s="35" customFormat="1" ht="44.25" customHeight="1">
      <c r="A40" s="236" t="s">
        <v>135</v>
      </c>
      <c r="B40" s="97">
        <v>1060</v>
      </c>
      <c r="C40" s="407">
        <f>SUM(C41:C47)</f>
        <v>-8765</v>
      </c>
      <c r="D40" s="86">
        <f>SUM(D41:D47)</f>
        <v>-16579</v>
      </c>
      <c r="E40" s="407">
        <f>SUM(E41:E47)</f>
        <v>-8476.7999999999993</v>
      </c>
      <c r="F40" s="408">
        <f t="shared" si="2"/>
        <v>-16579</v>
      </c>
      <c r="G40" s="407">
        <f t="shared" si="1"/>
        <v>-8102.2000000000007</v>
      </c>
      <c r="H40" s="263">
        <f t="shared" si="0"/>
        <v>195.58087957719897</v>
      </c>
      <c r="I40" s="97"/>
    </row>
    <row r="41" spans="1:9" s="35" customFormat="1" ht="36" customHeight="1">
      <c r="A41" s="249" t="s">
        <v>116</v>
      </c>
      <c r="B41" s="55">
        <v>1061</v>
      </c>
      <c r="C41" s="408" t="s">
        <v>192</v>
      </c>
      <c r="D41" s="84" t="s">
        <v>192</v>
      </c>
      <c r="E41" s="408" t="s">
        <v>192</v>
      </c>
      <c r="F41" s="408" t="str">
        <f t="shared" si="2"/>
        <v>(    )</v>
      </c>
      <c r="G41" s="408"/>
      <c r="H41" s="264"/>
      <c r="I41" s="57"/>
    </row>
    <row r="42" spans="1:9" s="35" customFormat="1" ht="36" customHeight="1">
      <c r="A42" s="249" t="s">
        <v>117</v>
      </c>
      <c r="B42" s="55">
        <v>1062</v>
      </c>
      <c r="C42" s="408" t="s">
        <v>192</v>
      </c>
      <c r="D42" s="84" t="s">
        <v>192</v>
      </c>
      <c r="E42" s="408" t="s">
        <v>192</v>
      </c>
      <c r="F42" s="408" t="str">
        <f t="shared" si="2"/>
        <v>(    )</v>
      </c>
      <c r="G42" s="408"/>
      <c r="H42" s="56"/>
      <c r="I42" s="57"/>
    </row>
    <row r="43" spans="1:9" s="35" customFormat="1" ht="36" customHeight="1">
      <c r="A43" s="249" t="s">
        <v>34</v>
      </c>
      <c r="B43" s="55">
        <v>1063</v>
      </c>
      <c r="C43" s="408">
        <v>-6937.5</v>
      </c>
      <c r="D43" s="84">
        <v>-10074.700000000001</v>
      </c>
      <c r="E43" s="408">
        <v>-6822.8</v>
      </c>
      <c r="F43" s="408">
        <f t="shared" si="2"/>
        <v>-10074.700000000001</v>
      </c>
      <c r="G43" s="408">
        <f t="shared" si="1"/>
        <v>-3251.9000000000005</v>
      </c>
      <c r="H43" s="56">
        <f t="shared" si="0"/>
        <v>147.66225010259717</v>
      </c>
      <c r="I43" s="57"/>
    </row>
    <row r="44" spans="1:9" s="35" customFormat="1" ht="36" customHeight="1">
      <c r="A44" s="249" t="s">
        <v>35</v>
      </c>
      <c r="B44" s="55">
        <v>1064</v>
      </c>
      <c r="C44" s="408">
        <v>-1479.9</v>
      </c>
      <c r="D44" s="84">
        <v>-1993.8</v>
      </c>
      <c r="E44" s="408">
        <v>-1501</v>
      </c>
      <c r="F44" s="408">
        <f t="shared" si="2"/>
        <v>-1993.8</v>
      </c>
      <c r="G44" s="408">
        <f t="shared" si="1"/>
        <v>-492.79999999999995</v>
      </c>
      <c r="H44" s="56">
        <f t="shared" si="0"/>
        <v>132.83144570286476</v>
      </c>
      <c r="I44" s="57"/>
    </row>
    <row r="45" spans="1:9" s="35" customFormat="1" ht="36" customHeight="1">
      <c r="A45" s="249" t="s">
        <v>55</v>
      </c>
      <c r="B45" s="55">
        <v>1065</v>
      </c>
      <c r="C45" s="408" t="s">
        <v>192</v>
      </c>
      <c r="D45" s="84" t="s">
        <v>192</v>
      </c>
      <c r="E45" s="408" t="s">
        <v>192</v>
      </c>
      <c r="F45" s="408" t="str">
        <f t="shared" si="2"/>
        <v>(    )</v>
      </c>
      <c r="G45" s="408"/>
      <c r="H45" s="56"/>
      <c r="I45" s="57"/>
    </row>
    <row r="46" spans="1:9" s="35" customFormat="1" ht="36" customHeight="1">
      <c r="A46" s="249" t="s">
        <v>67</v>
      </c>
      <c r="B46" s="55">
        <v>1066</v>
      </c>
      <c r="C46" s="408">
        <v>-160.69999999999999</v>
      </c>
      <c r="D46" s="84">
        <v>-65.5</v>
      </c>
      <c r="E46" s="408">
        <v>-100</v>
      </c>
      <c r="F46" s="408">
        <f t="shared" si="2"/>
        <v>-65.5</v>
      </c>
      <c r="G46" s="408">
        <f t="shared" si="1"/>
        <v>34.5</v>
      </c>
      <c r="H46" s="56">
        <f t="shared" si="0"/>
        <v>65.5</v>
      </c>
      <c r="I46" s="57"/>
    </row>
    <row r="47" spans="1:9" s="35" customFormat="1" ht="36" customHeight="1">
      <c r="A47" s="249" t="s">
        <v>92</v>
      </c>
      <c r="B47" s="55">
        <v>1067</v>
      </c>
      <c r="C47" s="408">
        <f>-'Розшифровка фінрезультати'!D39</f>
        <v>-186.9</v>
      </c>
      <c r="D47" s="84">
        <f>-'Розшифровка фінрезультати'!F39</f>
        <v>-4445</v>
      </c>
      <c r="E47" s="408">
        <f>-'Розшифровка фінрезультати'!E39</f>
        <v>-53</v>
      </c>
      <c r="F47" s="408">
        <f t="shared" si="2"/>
        <v>-4445</v>
      </c>
      <c r="G47" s="408">
        <f t="shared" si="1"/>
        <v>-4392</v>
      </c>
      <c r="H47" s="56">
        <f t="shared" si="0"/>
        <v>8386.7924528301883</v>
      </c>
      <c r="I47" s="57"/>
    </row>
    <row r="48" spans="1:9" s="35" customFormat="1" ht="44.25" customHeight="1">
      <c r="A48" s="96" t="s">
        <v>209</v>
      </c>
      <c r="B48" s="97">
        <v>1070</v>
      </c>
      <c r="C48" s="407">
        <f>SUM(C49:C51)</f>
        <v>288874</v>
      </c>
      <c r="D48" s="86">
        <f>SUM(D49:D51)</f>
        <v>405888</v>
      </c>
      <c r="E48" s="407">
        <f>SUM(E49:E51)</f>
        <v>616830.9</v>
      </c>
      <c r="F48" s="407">
        <f>SUM(F49:F51)</f>
        <v>405888</v>
      </c>
      <c r="G48" s="407">
        <f>F48-E48</f>
        <v>-210942.90000000002</v>
      </c>
      <c r="H48" s="263">
        <f t="shared" si="0"/>
        <v>65.802150962281559</v>
      </c>
      <c r="I48" s="96"/>
    </row>
    <row r="49" spans="1:9" s="35" customFormat="1" ht="36" customHeight="1">
      <c r="A49" s="249" t="s">
        <v>132</v>
      </c>
      <c r="B49" s="55">
        <v>1071</v>
      </c>
      <c r="C49" s="84"/>
      <c r="D49" s="84"/>
      <c r="E49" s="84"/>
      <c r="F49" s="84"/>
      <c r="G49" s="84">
        <f t="shared" si="1"/>
        <v>0</v>
      </c>
      <c r="H49" s="264"/>
      <c r="I49" s="57"/>
    </row>
    <row r="50" spans="1:9" s="35" customFormat="1" ht="36" customHeight="1">
      <c r="A50" s="249" t="s">
        <v>238</v>
      </c>
      <c r="B50" s="55">
        <v>1072</v>
      </c>
      <c r="C50" s="84"/>
      <c r="D50" s="84"/>
      <c r="E50" s="84"/>
      <c r="F50" s="84"/>
      <c r="G50" s="84">
        <f t="shared" si="1"/>
        <v>0</v>
      </c>
      <c r="H50" s="56"/>
      <c r="I50" s="57"/>
    </row>
    <row r="51" spans="1:9" s="35" customFormat="1" ht="36" customHeight="1">
      <c r="A51" s="249" t="s">
        <v>210</v>
      </c>
      <c r="B51" s="55">
        <v>1073</v>
      </c>
      <c r="C51" s="408">
        <f>'Розшифровка фінрезультати'!D66</f>
        <v>288874</v>
      </c>
      <c r="D51" s="84">
        <f>'Розшифровка фінрезультати'!F66</f>
        <v>405888</v>
      </c>
      <c r="E51" s="408">
        <f>'Розшифровка фінрезультати'!E66</f>
        <v>616830.9</v>
      </c>
      <c r="F51" s="408">
        <f>D51</f>
        <v>405888</v>
      </c>
      <c r="G51" s="408">
        <f t="shared" si="1"/>
        <v>-210942.90000000002</v>
      </c>
      <c r="H51" s="56">
        <f t="shared" si="0"/>
        <v>65.802150962281559</v>
      </c>
      <c r="I51" s="57"/>
    </row>
    <row r="52" spans="1:9" s="35" customFormat="1" ht="44.25" customHeight="1">
      <c r="A52" s="96" t="s">
        <v>68</v>
      </c>
      <c r="B52" s="97">
        <v>1080</v>
      </c>
      <c r="C52" s="407">
        <f>SUM(C53:C58)</f>
        <v>-4656.0000000000009</v>
      </c>
      <c r="D52" s="86">
        <f>SUM(D53:D58)</f>
        <v>-46390.000000000007</v>
      </c>
      <c r="E52" s="407">
        <f>SUM(E53:E58)</f>
        <v>-44928.800000000003</v>
      </c>
      <c r="F52" s="407">
        <f>SUM(F53:F58)</f>
        <v>-46390.000000000007</v>
      </c>
      <c r="G52" s="407">
        <f t="shared" si="1"/>
        <v>-1461.2000000000044</v>
      </c>
      <c r="H52" s="218">
        <f t="shared" si="0"/>
        <v>103.25225690425741</v>
      </c>
      <c r="I52" s="96"/>
    </row>
    <row r="53" spans="1:9" s="35" customFormat="1" ht="36" customHeight="1">
      <c r="A53" s="249" t="s">
        <v>132</v>
      </c>
      <c r="B53" s="55">
        <v>1081</v>
      </c>
      <c r="C53" s="408" t="s">
        <v>192</v>
      </c>
      <c r="D53" s="84" t="s">
        <v>192</v>
      </c>
      <c r="E53" s="408" t="s">
        <v>192</v>
      </c>
      <c r="F53" s="408" t="s">
        <v>192</v>
      </c>
      <c r="G53" s="408"/>
      <c r="H53" s="56"/>
      <c r="I53" s="57"/>
    </row>
    <row r="54" spans="1:9" s="35" customFormat="1" ht="36" customHeight="1">
      <c r="A54" s="249" t="s">
        <v>301</v>
      </c>
      <c r="B54" s="55">
        <v>1082</v>
      </c>
      <c r="C54" s="408" t="s">
        <v>192</v>
      </c>
      <c r="D54" s="84" t="s">
        <v>192</v>
      </c>
      <c r="E54" s="408" t="s">
        <v>192</v>
      </c>
      <c r="F54" s="408" t="s">
        <v>192</v>
      </c>
      <c r="G54" s="408"/>
      <c r="H54" s="56"/>
      <c r="I54" s="57"/>
    </row>
    <row r="55" spans="1:9" s="35" customFormat="1" ht="36" customHeight="1">
      <c r="A55" s="249" t="s">
        <v>62</v>
      </c>
      <c r="B55" s="55">
        <v>1083</v>
      </c>
      <c r="C55" s="408" t="s">
        <v>192</v>
      </c>
      <c r="D55" s="84" t="s">
        <v>192</v>
      </c>
      <c r="E55" s="408" t="s">
        <v>192</v>
      </c>
      <c r="F55" s="408" t="s">
        <v>192</v>
      </c>
      <c r="G55" s="408"/>
      <c r="H55" s="56"/>
      <c r="I55" s="57"/>
    </row>
    <row r="56" spans="1:9" s="35" customFormat="1" ht="36" customHeight="1">
      <c r="A56" s="249" t="s">
        <v>46</v>
      </c>
      <c r="B56" s="55">
        <v>1084</v>
      </c>
      <c r="C56" s="408" t="s">
        <v>192</v>
      </c>
      <c r="D56" s="84" t="s">
        <v>192</v>
      </c>
      <c r="E56" s="408" t="s">
        <v>192</v>
      </c>
      <c r="F56" s="408" t="s">
        <v>192</v>
      </c>
      <c r="G56" s="408"/>
      <c r="H56" s="56"/>
      <c r="I56" s="57"/>
    </row>
    <row r="57" spans="1:9" s="35" customFormat="1" ht="36" customHeight="1">
      <c r="A57" s="249" t="s">
        <v>54</v>
      </c>
      <c r="B57" s="55">
        <v>1085</v>
      </c>
      <c r="C57" s="408" t="s">
        <v>192</v>
      </c>
      <c r="D57" s="84" t="s">
        <v>192</v>
      </c>
      <c r="E57" s="408" t="s">
        <v>192</v>
      </c>
      <c r="F57" s="408" t="s">
        <v>192</v>
      </c>
      <c r="G57" s="408"/>
      <c r="H57" s="56"/>
      <c r="I57" s="57"/>
    </row>
    <row r="58" spans="1:9" s="35" customFormat="1" ht="36" customHeight="1">
      <c r="A58" s="249" t="s">
        <v>147</v>
      </c>
      <c r="B58" s="55">
        <v>1086</v>
      </c>
      <c r="C58" s="408">
        <f>-'Розшифровка фінрезультати'!D45</f>
        <v>-4656.0000000000009</v>
      </c>
      <c r="D58" s="84">
        <f>-'Розшифровка фінрезультати'!F45</f>
        <v>-46390.000000000007</v>
      </c>
      <c r="E58" s="408">
        <f>-'Розшифровка фінрезультати'!E45</f>
        <v>-44928.800000000003</v>
      </c>
      <c r="F58" s="408">
        <f>D58</f>
        <v>-46390.000000000007</v>
      </c>
      <c r="G58" s="408">
        <f t="shared" si="1"/>
        <v>-1461.2000000000044</v>
      </c>
      <c r="H58" s="56">
        <f t="shared" si="0"/>
        <v>103.25225690425741</v>
      </c>
      <c r="I58" s="57"/>
    </row>
    <row r="59" spans="1:9" s="35" customFormat="1" ht="44.25" customHeight="1">
      <c r="A59" s="96" t="s">
        <v>4</v>
      </c>
      <c r="B59" s="97">
        <v>1100</v>
      </c>
      <c r="C59" s="416">
        <f>SUM(C18,C19,C40,C48,C52)</f>
        <v>-18828.999999999942</v>
      </c>
      <c r="D59" s="193">
        <f>SUM(D18,D19,D40,D48,D52)</f>
        <v>-20955.000000000007</v>
      </c>
      <c r="E59" s="416">
        <f>SUM(E18,E19,E40,E48,E52)</f>
        <v>-5568.5999999999331</v>
      </c>
      <c r="F59" s="416">
        <f>SUM(F18,F19,F40,F48,F52)</f>
        <v>-20955.000000000007</v>
      </c>
      <c r="G59" s="416">
        <f t="shared" ref="G59:G76" si="3">F59-E59</f>
        <v>-15386.400000000074</v>
      </c>
      <c r="H59" s="218">
        <f t="shared" si="0"/>
        <v>376.30643249650285</v>
      </c>
      <c r="I59" s="96"/>
    </row>
    <row r="60" spans="1:9" s="35" customFormat="1" ht="36" customHeight="1">
      <c r="A60" s="249" t="s">
        <v>83</v>
      </c>
      <c r="B60" s="55">
        <v>1110</v>
      </c>
      <c r="C60" s="408"/>
      <c r="D60" s="84"/>
      <c r="E60" s="408"/>
      <c r="F60" s="408"/>
      <c r="G60" s="408">
        <f t="shared" si="3"/>
        <v>0</v>
      </c>
      <c r="H60" s="56"/>
      <c r="I60" s="57"/>
    </row>
    <row r="61" spans="1:9" s="35" customFormat="1" ht="36" customHeight="1">
      <c r="A61" s="249" t="s">
        <v>87</v>
      </c>
      <c r="B61" s="55">
        <v>1120</v>
      </c>
      <c r="C61" s="408" t="s">
        <v>192</v>
      </c>
      <c r="D61" s="84" t="s">
        <v>192</v>
      </c>
      <c r="E61" s="408" t="s">
        <v>192</v>
      </c>
      <c r="F61" s="408" t="s">
        <v>192</v>
      </c>
      <c r="G61" s="408"/>
      <c r="H61" s="56"/>
      <c r="I61" s="57"/>
    </row>
    <row r="62" spans="1:9" s="35" customFormat="1" ht="44.25" customHeight="1">
      <c r="A62" s="96" t="s">
        <v>84</v>
      </c>
      <c r="B62" s="97">
        <v>1130</v>
      </c>
      <c r="C62" s="416">
        <f>'Розшифровка фінрезультати'!D85</f>
        <v>136</v>
      </c>
      <c r="D62" s="193">
        <f>'Розшифровка фінрезультати'!F85</f>
        <v>108</v>
      </c>
      <c r="E62" s="416">
        <f>'Розшифровка фінрезультати'!E85</f>
        <v>156</v>
      </c>
      <c r="F62" s="416">
        <f>D62</f>
        <v>108</v>
      </c>
      <c r="G62" s="416">
        <f t="shared" si="3"/>
        <v>-48</v>
      </c>
      <c r="H62" s="218">
        <f t="shared" si="0"/>
        <v>69.230769230769226</v>
      </c>
      <c r="I62" s="96"/>
    </row>
    <row r="63" spans="1:9" s="35" customFormat="1" ht="44.25" customHeight="1">
      <c r="A63" s="96" t="s">
        <v>86</v>
      </c>
      <c r="B63" s="97">
        <v>1140</v>
      </c>
      <c r="C63" s="416">
        <f>-'Розшифровка фінрезультати'!D57</f>
        <v>-1267</v>
      </c>
      <c r="D63" s="193">
        <f>-'Розшифровка фінрезультати'!F57</f>
        <v>-1287</v>
      </c>
      <c r="E63" s="416">
        <f>-'Розшифровка фінрезультати'!E57</f>
        <v>-667.4</v>
      </c>
      <c r="F63" s="416">
        <f>D63</f>
        <v>-1287</v>
      </c>
      <c r="G63" s="416">
        <f t="shared" si="3"/>
        <v>-619.6</v>
      </c>
      <c r="H63" s="218">
        <f t="shared" si="0"/>
        <v>192.8378783338328</v>
      </c>
      <c r="I63" s="96"/>
    </row>
    <row r="64" spans="1:9" s="35" customFormat="1" ht="44.25" customHeight="1">
      <c r="A64" s="96" t="s">
        <v>211</v>
      </c>
      <c r="B64" s="97">
        <v>1150</v>
      </c>
      <c r="C64" s="416">
        <f>SUM(C65:C66)</f>
        <v>6041</v>
      </c>
      <c r="D64" s="193">
        <f>SUM(D65:D66)</f>
        <v>5280.0000000000009</v>
      </c>
      <c r="E64" s="416">
        <f>SUM(E65:E66)</f>
        <v>6110</v>
      </c>
      <c r="F64" s="416">
        <f>SUM(F65:F66)</f>
        <v>5280.0000000000009</v>
      </c>
      <c r="G64" s="416">
        <f t="shared" si="3"/>
        <v>-829.99999999999909</v>
      </c>
      <c r="H64" s="218">
        <f t="shared" si="0"/>
        <v>86.41571194762686</v>
      </c>
      <c r="I64" s="96"/>
    </row>
    <row r="65" spans="1:9" s="35" customFormat="1" ht="36" customHeight="1">
      <c r="A65" s="249" t="s">
        <v>132</v>
      </c>
      <c r="B65" s="55">
        <v>1151</v>
      </c>
      <c r="C65" s="408"/>
      <c r="D65" s="84"/>
      <c r="E65" s="408"/>
      <c r="F65" s="408"/>
      <c r="G65" s="408">
        <f t="shared" si="3"/>
        <v>0</v>
      </c>
      <c r="H65" s="265"/>
      <c r="I65" s="57"/>
    </row>
    <row r="66" spans="1:9" s="35" customFormat="1" ht="36" customHeight="1">
      <c r="A66" s="249" t="s">
        <v>212</v>
      </c>
      <c r="B66" s="55">
        <v>1152</v>
      </c>
      <c r="C66" s="408">
        <f>'Розшифровка фінрезультати'!D88</f>
        <v>6041</v>
      </c>
      <c r="D66" s="84">
        <f>'Розшифровка фінрезультати'!F88</f>
        <v>5280.0000000000009</v>
      </c>
      <c r="E66" s="408">
        <f>'Розшифровка фінрезультати'!E88</f>
        <v>6110</v>
      </c>
      <c r="F66" s="408">
        <f>D66</f>
        <v>5280.0000000000009</v>
      </c>
      <c r="G66" s="408"/>
      <c r="H66" s="56">
        <f t="shared" si="0"/>
        <v>86.41571194762686</v>
      </c>
      <c r="I66" s="57"/>
    </row>
    <row r="67" spans="1:9" s="289" customFormat="1" ht="38.25" customHeight="1">
      <c r="A67" s="228" t="s">
        <v>213</v>
      </c>
      <c r="B67" s="229">
        <v>1160</v>
      </c>
      <c r="C67" s="417">
        <f>SUM(C68:C69)</f>
        <v>-4059</v>
      </c>
      <c r="D67" s="230">
        <f>SUM(D68:D69)</f>
        <v>-264</v>
      </c>
      <c r="E67" s="417">
        <f>SUM(E68:E69)</f>
        <v>-30</v>
      </c>
      <c r="F67" s="417">
        <f>SUM(F68:F69)</f>
        <v>-264</v>
      </c>
      <c r="G67" s="416">
        <f t="shared" ref="G67" si="4">F67-E67</f>
        <v>-234</v>
      </c>
      <c r="H67" s="193">
        <f t="shared" si="0"/>
        <v>880.00000000000011</v>
      </c>
      <c r="I67" s="228"/>
    </row>
    <row r="68" spans="1:9" s="35" customFormat="1" ht="37.5" customHeight="1">
      <c r="A68" s="249" t="s">
        <v>132</v>
      </c>
      <c r="B68" s="55">
        <v>1161</v>
      </c>
      <c r="C68" s="408" t="s">
        <v>192</v>
      </c>
      <c r="D68" s="84" t="s">
        <v>192</v>
      </c>
      <c r="E68" s="408" t="s">
        <v>192</v>
      </c>
      <c r="F68" s="408" t="s">
        <v>192</v>
      </c>
      <c r="G68" s="408"/>
      <c r="H68" s="56"/>
      <c r="I68" s="57"/>
    </row>
    <row r="69" spans="1:9" s="35" customFormat="1" ht="39" customHeight="1">
      <c r="A69" s="249" t="s">
        <v>91</v>
      </c>
      <c r="B69" s="55">
        <v>1162</v>
      </c>
      <c r="C69" s="408">
        <f>-'Розшифровка фінрезультати'!D60</f>
        <v>-4059</v>
      </c>
      <c r="D69" s="84">
        <f>-'Розшифровка фінрезультати'!F60</f>
        <v>-264</v>
      </c>
      <c r="E69" s="408">
        <f>-'Розшифровка фінрезультати'!E60</f>
        <v>-30</v>
      </c>
      <c r="F69" s="408">
        <f>D69</f>
        <v>-264</v>
      </c>
      <c r="G69" s="408">
        <f t="shared" si="3"/>
        <v>-234</v>
      </c>
      <c r="H69" s="56">
        <f t="shared" si="0"/>
        <v>880.00000000000011</v>
      </c>
      <c r="I69" s="57"/>
    </row>
    <row r="70" spans="1:9" s="35" customFormat="1" ht="36" customHeight="1">
      <c r="A70" s="249" t="s">
        <v>74</v>
      </c>
      <c r="B70" s="55">
        <v>1170</v>
      </c>
      <c r="C70" s="408">
        <f>SUM(C59,C60,C61,C62,C63,C64,C67)</f>
        <v>-17977.999999999942</v>
      </c>
      <c r="D70" s="84">
        <f>SUM(D59,D60,D61,D62,D63,D64,D67)</f>
        <v>-17118.000000000007</v>
      </c>
      <c r="E70" s="408">
        <f>SUM(E59,E60,E61,E62,E63,E64,E67)</f>
        <v>6.730260793119669E-11</v>
      </c>
      <c r="F70" s="408">
        <f>SUM(F59,F60,F61,F62,F63,F64,F67)</f>
        <v>-17118.000000000007</v>
      </c>
      <c r="G70" s="408">
        <f t="shared" si="3"/>
        <v>-17118.000000000073</v>
      </c>
      <c r="H70" s="56"/>
      <c r="I70" s="57"/>
    </row>
    <row r="71" spans="1:9" s="35" customFormat="1" ht="39" customHeight="1">
      <c r="A71" s="249" t="s">
        <v>204</v>
      </c>
      <c r="B71" s="55">
        <v>1180</v>
      </c>
      <c r="C71" s="84" t="s">
        <v>192</v>
      </c>
      <c r="D71" s="84" t="s">
        <v>192</v>
      </c>
      <c r="E71" s="84" t="s">
        <v>192</v>
      </c>
      <c r="F71" s="84" t="s">
        <v>192</v>
      </c>
      <c r="G71" s="84"/>
      <c r="H71" s="56"/>
      <c r="I71" s="57"/>
    </row>
    <row r="72" spans="1:9" s="35" customFormat="1" ht="39" customHeight="1">
      <c r="A72" s="249" t="s">
        <v>205</v>
      </c>
      <c r="B72" s="55">
        <v>1181</v>
      </c>
      <c r="C72" s="84"/>
      <c r="D72" s="84"/>
      <c r="E72" s="84"/>
      <c r="F72" s="84"/>
      <c r="G72" s="84"/>
      <c r="H72" s="56"/>
      <c r="I72" s="57"/>
    </row>
    <row r="73" spans="1:9" s="35" customFormat="1" ht="39" customHeight="1">
      <c r="A73" s="249" t="s">
        <v>206</v>
      </c>
      <c r="B73" s="55">
        <v>1190</v>
      </c>
      <c r="C73" s="84"/>
      <c r="D73" s="84"/>
      <c r="E73" s="84"/>
      <c r="F73" s="84"/>
      <c r="G73" s="84"/>
      <c r="H73" s="56"/>
      <c r="I73" s="57"/>
    </row>
    <row r="74" spans="1:9" s="35" customFormat="1" ht="39" customHeight="1">
      <c r="A74" s="249" t="s">
        <v>207</v>
      </c>
      <c r="B74" s="55">
        <v>1191</v>
      </c>
      <c r="C74" s="84" t="s">
        <v>192</v>
      </c>
      <c r="D74" s="84" t="s">
        <v>192</v>
      </c>
      <c r="E74" s="84" t="s">
        <v>192</v>
      </c>
      <c r="F74" s="84" t="s">
        <v>192</v>
      </c>
      <c r="G74" s="84"/>
      <c r="H74" s="56"/>
      <c r="I74" s="57"/>
    </row>
    <row r="75" spans="1:9" s="35" customFormat="1" ht="38.25" customHeight="1">
      <c r="A75" s="96" t="s">
        <v>228</v>
      </c>
      <c r="B75" s="97">
        <v>1200</v>
      </c>
      <c r="C75" s="416">
        <f>SUM(C70,C71,C72,C73,C74)</f>
        <v>-17977.999999999942</v>
      </c>
      <c r="D75" s="193">
        <f>SUM(D70,D71,D72,D73,D74)</f>
        <v>-17118.000000000007</v>
      </c>
      <c r="E75" s="416">
        <f>SUM(E70,E71,E72,E73,E74)</f>
        <v>6.730260793119669E-11</v>
      </c>
      <c r="F75" s="416">
        <f>SUM(F70,F71,F72,F73,F74)</f>
        <v>-17118.000000000007</v>
      </c>
      <c r="G75" s="416">
        <f t="shared" si="3"/>
        <v>-17118.000000000073</v>
      </c>
      <c r="H75" s="218"/>
      <c r="I75" s="96"/>
    </row>
    <row r="76" spans="1:9" s="35" customFormat="1" ht="39" customHeight="1">
      <c r="A76" s="249" t="s">
        <v>24</v>
      </c>
      <c r="B76" s="55">
        <v>1201</v>
      </c>
      <c r="C76" s="408"/>
      <c r="D76" s="84"/>
      <c r="E76" s="408"/>
      <c r="F76" s="408"/>
      <c r="G76" s="408">
        <f t="shared" si="3"/>
        <v>0</v>
      </c>
      <c r="H76" s="265"/>
      <c r="I76" s="57"/>
    </row>
    <row r="77" spans="1:9" s="35" customFormat="1" ht="39" customHeight="1">
      <c r="A77" s="249" t="s">
        <v>25</v>
      </c>
      <c r="B77" s="55">
        <v>1202</v>
      </c>
      <c r="C77" s="408">
        <f>C75</f>
        <v>-17977.999999999942</v>
      </c>
      <c r="D77" s="84">
        <v>-17118</v>
      </c>
      <c r="E77" s="408" t="s">
        <v>192</v>
      </c>
      <c r="F77" s="408">
        <f>D77</f>
        <v>-17118</v>
      </c>
      <c r="G77" s="408"/>
      <c r="H77" s="56"/>
      <c r="I77" s="57"/>
    </row>
    <row r="78" spans="1:9" s="35" customFormat="1" ht="38.25" customHeight="1">
      <c r="A78" s="96" t="s">
        <v>19</v>
      </c>
      <c r="B78" s="97">
        <v>1210</v>
      </c>
      <c r="C78" s="407">
        <f>SUM(C8,C48,C60,C62,C64,C72,C73)</f>
        <v>513866</v>
      </c>
      <c r="D78" s="86">
        <f>SUM(D8,D48,D60,D62,D64,D72,D73)</f>
        <v>539617</v>
      </c>
      <c r="E78" s="407">
        <f>SUM(E8,E48,E60,E62,E64,E72,E73)</f>
        <v>759582.9</v>
      </c>
      <c r="F78" s="407">
        <f>SUM(F8,F48,F60,F62,F64,F72,F73)</f>
        <v>539617</v>
      </c>
      <c r="G78" s="407">
        <f>F78-E78</f>
        <v>-219965.90000000002</v>
      </c>
      <c r="H78" s="218">
        <f t="shared" ref="H78:H95" si="5">(F78/E78)*100</f>
        <v>71.041225388301925</v>
      </c>
      <c r="I78" s="96"/>
    </row>
    <row r="79" spans="1:9" s="35" customFormat="1" ht="39.75" customHeight="1">
      <c r="A79" s="96" t="s">
        <v>89</v>
      </c>
      <c r="B79" s="97">
        <v>1220</v>
      </c>
      <c r="C79" s="416">
        <f>SUM(C9,C19,C40,C52,C61,C63,C67,C71,C74)</f>
        <v>-531844</v>
      </c>
      <c r="D79" s="193">
        <f>SUM(D9,D19,D40,D52,D61,D63,D67,D71,D74)</f>
        <v>-556735</v>
      </c>
      <c r="E79" s="416">
        <f>SUM(E9,E19,E40,E52,E61,E63,E67,E71,E74)</f>
        <v>-759582.9</v>
      </c>
      <c r="F79" s="416">
        <f>SUM(F9,F19,F40,F52,F61,F63,F67,F71,F74)</f>
        <v>-556735</v>
      </c>
      <c r="G79" s="416">
        <f>F79-E79</f>
        <v>202847.90000000002</v>
      </c>
      <c r="H79" s="218">
        <f t="shared" si="5"/>
        <v>73.294830623490853</v>
      </c>
      <c r="I79" s="96"/>
    </row>
    <row r="80" spans="1:9" s="35" customFormat="1" ht="39" customHeight="1">
      <c r="A80" s="249" t="s">
        <v>148</v>
      </c>
      <c r="B80" s="55">
        <v>1230</v>
      </c>
      <c r="C80" s="408"/>
      <c r="D80" s="84"/>
      <c r="E80" s="408"/>
      <c r="F80" s="408"/>
      <c r="G80" s="408">
        <f>F80-E80</f>
        <v>0</v>
      </c>
      <c r="H80" s="56"/>
      <c r="I80" s="57"/>
    </row>
    <row r="81" spans="1:9" s="35" customFormat="1" ht="36.75" customHeight="1">
      <c r="A81" s="96" t="s">
        <v>110</v>
      </c>
      <c r="B81" s="96"/>
      <c r="C81" s="416"/>
      <c r="D81" s="193"/>
      <c r="E81" s="416"/>
      <c r="F81" s="416"/>
      <c r="G81" s="416"/>
      <c r="H81" s="96"/>
      <c r="I81" s="96"/>
    </row>
    <row r="82" spans="1:9" s="35" customFormat="1" ht="39" customHeight="1">
      <c r="A82" s="249" t="s">
        <v>157</v>
      </c>
      <c r="B82" s="55">
        <v>1300</v>
      </c>
      <c r="C82" s="408">
        <f>C59</f>
        <v>-18828.999999999942</v>
      </c>
      <c r="D82" s="84">
        <f>D59</f>
        <v>-20955.000000000007</v>
      </c>
      <c r="E82" s="408">
        <f>E59</f>
        <v>-5568.5999999999331</v>
      </c>
      <c r="F82" s="408">
        <f>F59</f>
        <v>-20955.000000000007</v>
      </c>
      <c r="G82" s="408">
        <f t="shared" ref="G82:G88" si="6">F82-E82</f>
        <v>-15386.400000000074</v>
      </c>
      <c r="H82" s="56">
        <f t="shared" si="5"/>
        <v>376.30643249650285</v>
      </c>
      <c r="I82" s="57"/>
    </row>
    <row r="83" spans="1:9" s="35" customFormat="1" ht="39" customHeight="1">
      <c r="A83" s="249" t="s">
        <v>278</v>
      </c>
      <c r="B83" s="55">
        <v>1301</v>
      </c>
      <c r="C83" s="408">
        <f>C93</f>
        <v>22747</v>
      </c>
      <c r="D83" s="84">
        <f>D93</f>
        <v>25265</v>
      </c>
      <c r="E83" s="408">
        <f>E93</f>
        <v>22207.599999999999</v>
      </c>
      <c r="F83" s="408">
        <f>F93</f>
        <v>25265</v>
      </c>
      <c r="G83" s="408">
        <f t="shared" si="6"/>
        <v>3057.4000000000015</v>
      </c>
      <c r="H83" s="56">
        <f t="shared" si="5"/>
        <v>113.7673589221708</v>
      </c>
      <c r="I83" s="57"/>
    </row>
    <row r="84" spans="1:9" s="35" customFormat="1" ht="39" customHeight="1">
      <c r="A84" s="249" t="s">
        <v>279</v>
      </c>
      <c r="B84" s="55">
        <v>1302</v>
      </c>
      <c r="C84" s="408">
        <f>C49</f>
        <v>0</v>
      </c>
      <c r="D84" s="84">
        <f>D49</f>
        <v>0</v>
      </c>
      <c r="E84" s="408">
        <f>E49</f>
        <v>0</v>
      </c>
      <c r="F84" s="408">
        <f>F49</f>
        <v>0</v>
      </c>
      <c r="G84" s="408">
        <f t="shared" si="6"/>
        <v>0</v>
      </c>
      <c r="H84" s="56"/>
      <c r="I84" s="57"/>
    </row>
    <row r="85" spans="1:9" s="35" customFormat="1" ht="39" customHeight="1">
      <c r="A85" s="249" t="s">
        <v>280</v>
      </c>
      <c r="B85" s="55">
        <v>1303</v>
      </c>
      <c r="C85" s="408">
        <v>0</v>
      </c>
      <c r="D85" s="84">
        <v>0</v>
      </c>
      <c r="E85" s="408">
        <v>0</v>
      </c>
      <c r="F85" s="408" t="str">
        <f>F53</f>
        <v>(    )</v>
      </c>
      <c r="G85" s="408"/>
      <c r="H85" s="56"/>
      <c r="I85" s="57"/>
    </row>
    <row r="86" spans="1:9" s="35" customFormat="1" ht="39" customHeight="1">
      <c r="A86" s="249" t="s">
        <v>281</v>
      </c>
      <c r="B86" s="55">
        <v>1304</v>
      </c>
      <c r="C86" s="408">
        <v>0</v>
      </c>
      <c r="D86" s="84">
        <f>D50</f>
        <v>0</v>
      </c>
      <c r="E86" s="408">
        <f>E50</f>
        <v>0</v>
      </c>
      <c r="F86" s="408">
        <f>F50</f>
        <v>0</v>
      </c>
      <c r="G86" s="408"/>
      <c r="H86" s="56"/>
      <c r="I86" s="57"/>
    </row>
    <row r="87" spans="1:9" s="35" customFormat="1" ht="39" customHeight="1">
      <c r="A87" s="249" t="s">
        <v>282</v>
      </c>
      <c r="B87" s="55">
        <v>1305</v>
      </c>
      <c r="C87" s="408">
        <v>0</v>
      </c>
      <c r="D87" s="84">
        <v>0</v>
      </c>
      <c r="E87" s="408">
        <v>0</v>
      </c>
      <c r="F87" s="408" t="str">
        <f>F54</f>
        <v>(    )</v>
      </c>
      <c r="G87" s="408"/>
      <c r="H87" s="56"/>
      <c r="I87" s="57"/>
    </row>
    <row r="88" spans="1:9" s="35" customFormat="1" ht="27.75" customHeight="1">
      <c r="A88" s="96" t="s">
        <v>104</v>
      </c>
      <c r="B88" s="97">
        <v>1310</v>
      </c>
      <c r="C88" s="416">
        <f>C82+C83-C84-C85-C86-C87</f>
        <v>3918.0000000000582</v>
      </c>
      <c r="D88" s="193">
        <f>D82+D83-D84-D85-D86-D87</f>
        <v>4309.9999999999927</v>
      </c>
      <c r="E88" s="416">
        <f>E82+E83-E84-E85-E86-E87</f>
        <v>16639.000000000065</v>
      </c>
      <c r="F88" s="416">
        <f>D88</f>
        <v>4309.9999999999927</v>
      </c>
      <c r="G88" s="416">
        <f t="shared" si="6"/>
        <v>-12329.000000000073</v>
      </c>
      <c r="H88" s="218">
        <f>(F88/E88)*100</f>
        <v>25.902998978303838</v>
      </c>
      <c r="I88" s="96"/>
    </row>
    <row r="89" spans="1:9" s="35" customFormat="1" ht="30" customHeight="1">
      <c r="A89" s="249" t="s">
        <v>138</v>
      </c>
      <c r="B89" s="55"/>
      <c r="C89" s="84"/>
      <c r="D89" s="84"/>
      <c r="E89" s="84"/>
      <c r="F89" s="84"/>
      <c r="G89" s="84"/>
      <c r="H89" s="56"/>
      <c r="I89" s="57"/>
    </row>
    <row r="90" spans="1:9" s="35" customFormat="1" ht="30" customHeight="1">
      <c r="A90" s="432" t="s">
        <v>490</v>
      </c>
      <c r="B90" s="55">
        <v>1400</v>
      </c>
      <c r="C90" s="408">
        <v>184718</v>
      </c>
      <c r="D90" s="84">
        <v>152153</v>
      </c>
      <c r="E90" s="408">
        <v>269963.5</v>
      </c>
      <c r="F90" s="408">
        <f>D90</f>
        <v>152153</v>
      </c>
      <c r="G90" s="408">
        <f t="shared" ref="G90:G95" si="7">F90-E90</f>
        <v>-117810.5</v>
      </c>
      <c r="H90" s="56">
        <f t="shared" si="5"/>
        <v>56.360582078688417</v>
      </c>
      <c r="I90" s="57"/>
    </row>
    <row r="91" spans="1:9" s="35" customFormat="1" ht="28.5" customHeight="1">
      <c r="A91" s="249" t="s">
        <v>5</v>
      </c>
      <c r="B91" s="55">
        <v>1410</v>
      </c>
      <c r="C91" s="408">
        <v>243368</v>
      </c>
      <c r="D91" s="84">
        <v>260418</v>
      </c>
      <c r="E91" s="408">
        <v>296071.7</v>
      </c>
      <c r="F91" s="408">
        <f t="shared" ref="F91:F94" si="8">D91</f>
        <v>260418</v>
      </c>
      <c r="G91" s="408">
        <f t="shared" si="7"/>
        <v>-35653.700000000012</v>
      </c>
      <c r="H91" s="56">
        <f t="shared" si="5"/>
        <v>87.95774807251081</v>
      </c>
      <c r="I91" s="57"/>
    </row>
    <row r="92" spans="1:9" s="35" customFormat="1" ht="28.5" customHeight="1">
      <c r="A92" s="249" t="s">
        <v>6</v>
      </c>
      <c r="B92" s="55">
        <v>1420</v>
      </c>
      <c r="C92" s="408">
        <v>56394</v>
      </c>
      <c r="D92" s="84">
        <v>60784</v>
      </c>
      <c r="E92" s="408">
        <v>65135.8</v>
      </c>
      <c r="F92" s="408">
        <f t="shared" si="8"/>
        <v>60784</v>
      </c>
      <c r="G92" s="408">
        <f t="shared" si="7"/>
        <v>-4351.8000000000029</v>
      </c>
      <c r="H92" s="56">
        <f t="shared" si="5"/>
        <v>93.31888147531771</v>
      </c>
      <c r="I92" s="57"/>
    </row>
    <row r="93" spans="1:9" s="35" customFormat="1" ht="27" customHeight="1">
      <c r="A93" s="249" t="s">
        <v>7</v>
      </c>
      <c r="B93" s="55">
        <v>1430</v>
      </c>
      <c r="C93" s="408">
        <v>22747</v>
      </c>
      <c r="D93" s="84">
        <v>25265</v>
      </c>
      <c r="E93" s="408">
        <v>22207.599999999999</v>
      </c>
      <c r="F93" s="408">
        <f t="shared" si="8"/>
        <v>25265</v>
      </c>
      <c r="G93" s="408">
        <f t="shared" si="7"/>
        <v>3057.4000000000015</v>
      </c>
      <c r="H93" s="56">
        <f t="shared" si="5"/>
        <v>113.7673589221708</v>
      </c>
      <c r="I93" s="57"/>
    </row>
    <row r="94" spans="1:9" s="35" customFormat="1" ht="25.5" customHeight="1">
      <c r="A94" s="249" t="s">
        <v>27</v>
      </c>
      <c r="B94" s="55">
        <v>1440</v>
      </c>
      <c r="C94" s="408">
        <v>14007</v>
      </c>
      <c r="D94" s="84">
        <v>55549</v>
      </c>
      <c r="E94" s="408">
        <v>105506.9</v>
      </c>
      <c r="F94" s="408">
        <f t="shared" si="8"/>
        <v>55549</v>
      </c>
      <c r="G94" s="408">
        <f t="shared" si="7"/>
        <v>-49957.899999999994</v>
      </c>
      <c r="H94" s="56">
        <f t="shared" si="5"/>
        <v>52.64963713273729</v>
      </c>
      <c r="I94" s="57"/>
    </row>
    <row r="95" spans="1:9" s="289" customFormat="1" ht="27.75" customHeight="1">
      <c r="A95" s="228" t="s">
        <v>50</v>
      </c>
      <c r="B95" s="229">
        <v>1450</v>
      </c>
      <c r="C95" s="417">
        <f>SUM(C90,C91:C94)</f>
        <v>521234</v>
      </c>
      <c r="D95" s="230">
        <f>SUM(D90,D91:D94)</f>
        <v>554169</v>
      </c>
      <c r="E95" s="417">
        <f>SUM(E90,E91:E94)</f>
        <v>758885.5</v>
      </c>
      <c r="F95" s="417">
        <f>SUM(F90,F91:F94)</f>
        <v>554169</v>
      </c>
      <c r="G95" s="417">
        <f t="shared" si="7"/>
        <v>-204716.5</v>
      </c>
      <c r="H95" s="230">
        <f t="shared" si="5"/>
        <v>73.024059624277967</v>
      </c>
      <c r="I95" s="228"/>
    </row>
    <row r="96" spans="1:9" s="35" customFormat="1" ht="24" hidden="1" customHeight="1">
      <c r="A96" s="59"/>
      <c r="B96" s="60"/>
      <c r="C96" s="60"/>
      <c r="D96" s="477">
        <f>D95+D79</f>
        <v>-2566</v>
      </c>
      <c r="E96" s="60" t="s">
        <v>938</v>
      </c>
      <c r="F96" s="60"/>
      <c r="G96" s="60"/>
      <c r="H96" s="60"/>
      <c r="I96" s="60"/>
    </row>
    <row r="97" spans="1:9" s="35" customFormat="1" ht="151.19999999999999" customHeight="1">
      <c r="A97" s="59"/>
      <c r="B97" s="60"/>
      <c r="C97" s="60"/>
      <c r="D97" s="477"/>
      <c r="E97" s="60"/>
      <c r="F97" s="60"/>
      <c r="G97" s="60"/>
      <c r="H97" s="60"/>
      <c r="I97" s="60"/>
    </row>
    <row r="98" spans="1:9" ht="27.75" customHeight="1">
      <c r="A98" s="259" t="s">
        <v>461</v>
      </c>
      <c r="B98" s="61"/>
      <c r="C98" s="526" t="s">
        <v>80</v>
      </c>
      <c r="D98" s="526"/>
      <c r="E98" s="62"/>
      <c r="F98" s="527" t="s">
        <v>462</v>
      </c>
      <c r="G98" s="527"/>
      <c r="H98" s="527"/>
      <c r="I98" s="104"/>
    </row>
    <row r="99" spans="1:9" s="12" customFormat="1">
      <c r="A99" s="238" t="s">
        <v>374</v>
      </c>
      <c r="B99" s="107"/>
      <c r="C99" s="525" t="s">
        <v>178</v>
      </c>
      <c r="D99" s="525"/>
      <c r="E99" s="107"/>
      <c r="F99" s="508" t="s">
        <v>77</v>
      </c>
      <c r="G99" s="508"/>
      <c r="H99" s="508"/>
    </row>
    <row r="100" spans="1:9">
      <c r="A100" s="260"/>
    </row>
    <row r="101" spans="1:9">
      <c r="A101" s="260"/>
    </row>
    <row r="102" spans="1:9">
      <c r="A102" s="260"/>
    </row>
    <row r="103" spans="1:9">
      <c r="A103" s="260"/>
    </row>
    <row r="104" spans="1:9">
      <c r="A104" s="260"/>
    </row>
    <row r="105" spans="1:9">
      <c r="A105" s="260"/>
    </row>
    <row r="106" spans="1:9">
      <c r="A106" s="260"/>
    </row>
    <row r="107" spans="1:9">
      <c r="A107" s="260"/>
    </row>
    <row r="108" spans="1:9">
      <c r="A108" s="260"/>
    </row>
    <row r="109" spans="1:9">
      <c r="A109" s="260"/>
    </row>
    <row r="110" spans="1:9">
      <c r="A110" s="260"/>
    </row>
    <row r="111" spans="1:9">
      <c r="A111" s="260"/>
    </row>
    <row r="112" spans="1:9">
      <c r="A112" s="260"/>
    </row>
    <row r="113" spans="1:1">
      <c r="A113" s="260"/>
    </row>
    <row r="114" spans="1:1">
      <c r="A114" s="260"/>
    </row>
    <row r="115" spans="1:1">
      <c r="A115" s="260"/>
    </row>
    <row r="116" spans="1:1">
      <c r="A116" s="260"/>
    </row>
    <row r="117" spans="1:1">
      <c r="A117" s="260"/>
    </row>
    <row r="118" spans="1:1">
      <c r="A118" s="260"/>
    </row>
    <row r="119" spans="1:1">
      <c r="A119" s="260"/>
    </row>
    <row r="120" spans="1:1">
      <c r="A120" s="260"/>
    </row>
    <row r="121" spans="1:1">
      <c r="A121" s="260"/>
    </row>
    <row r="122" spans="1:1">
      <c r="A122" s="260"/>
    </row>
    <row r="123" spans="1:1">
      <c r="A123" s="260"/>
    </row>
    <row r="124" spans="1:1">
      <c r="A124" s="260"/>
    </row>
    <row r="125" spans="1:1">
      <c r="A125" s="260"/>
    </row>
    <row r="126" spans="1:1">
      <c r="A126" s="260"/>
    </row>
    <row r="127" spans="1:1">
      <c r="A127" s="260"/>
    </row>
    <row r="128" spans="1:1">
      <c r="A128" s="260"/>
    </row>
    <row r="129" spans="1:1">
      <c r="A129" s="260"/>
    </row>
    <row r="130" spans="1:1">
      <c r="A130" s="260"/>
    </row>
    <row r="131" spans="1:1">
      <c r="A131" s="260"/>
    </row>
    <row r="132" spans="1:1">
      <c r="A132" s="260"/>
    </row>
    <row r="133" spans="1:1">
      <c r="A133" s="260"/>
    </row>
    <row r="134" spans="1:1">
      <c r="A134" s="260"/>
    </row>
    <row r="135" spans="1:1">
      <c r="A135" s="260"/>
    </row>
    <row r="136" spans="1:1">
      <c r="A136" s="260"/>
    </row>
    <row r="137" spans="1:1">
      <c r="A137" s="260"/>
    </row>
    <row r="138" spans="1:1">
      <c r="A138" s="260"/>
    </row>
    <row r="139" spans="1:1">
      <c r="A139" s="260"/>
    </row>
    <row r="140" spans="1:1">
      <c r="A140" s="260"/>
    </row>
    <row r="141" spans="1:1">
      <c r="A141" s="260"/>
    </row>
    <row r="142" spans="1:1">
      <c r="A142" s="260"/>
    </row>
    <row r="143" spans="1:1">
      <c r="A143" s="260"/>
    </row>
    <row r="144" spans="1:1">
      <c r="A144" s="260"/>
    </row>
    <row r="145" spans="1:1">
      <c r="A145" s="260"/>
    </row>
    <row r="146" spans="1:1">
      <c r="A146" s="260"/>
    </row>
    <row r="147" spans="1:1">
      <c r="A147" s="260"/>
    </row>
    <row r="148" spans="1:1">
      <c r="A148" s="260"/>
    </row>
    <row r="149" spans="1:1">
      <c r="A149" s="260"/>
    </row>
    <row r="150" spans="1:1">
      <c r="A150" s="260"/>
    </row>
    <row r="151" spans="1:1">
      <c r="A151" s="260"/>
    </row>
    <row r="152" spans="1:1">
      <c r="A152" s="260"/>
    </row>
    <row r="153" spans="1:1">
      <c r="A153" s="260"/>
    </row>
    <row r="154" spans="1:1">
      <c r="A154" s="260"/>
    </row>
    <row r="155" spans="1:1">
      <c r="A155" s="260"/>
    </row>
    <row r="156" spans="1:1">
      <c r="A156" s="260"/>
    </row>
    <row r="157" spans="1:1">
      <c r="A157" s="260"/>
    </row>
    <row r="158" spans="1:1">
      <c r="A158" s="136"/>
    </row>
    <row r="159" spans="1:1">
      <c r="A159" s="136"/>
    </row>
    <row r="160" spans="1:1">
      <c r="A160" s="136"/>
    </row>
    <row r="161" spans="1:1">
      <c r="A161" s="136"/>
    </row>
    <row r="162" spans="1:1">
      <c r="A162" s="136"/>
    </row>
    <row r="163" spans="1:1">
      <c r="A163" s="136"/>
    </row>
    <row r="164" spans="1:1">
      <c r="A164" s="136"/>
    </row>
    <row r="165" spans="1:1">
      <c r="A165" s="136"/>
    </row>
    <row r="166" spans="1:1">
      <c r="A166" s="136"/>
    </row>
    <row r="167" spans="1:1">
      <c r="A167" s="136"/>
    </row>
    <row r="168" spans="1:1">
      <c r="A168" s="136"/>
    </row>
    <row r="169" spans="1:1">
      <c r="A169" s="136"/>
    </row>
    <row r="170" spans="1:1">
      <c r="A170" s="136"/>
    </row>
    <row r="171" spans="1:1">
      <c r="A171" s="136"/>
    </row>
    <row r="172" spans="1:1">
      <c r="A172" s="136"/>
    </row>
    <row r="173" spans="1:1">
      <c r="A173" s="136"/>
    </row>
    <row r="174" spans="1:1">
      <c r="A174" s="136"/>
    </row>
    <row r="175" spans="1:1">
      <c r="A175" s="136"/>
    </row>
    <row r="176" spans="1:1">
      <c r="A176" s="136"/>
    </row>
    <row r="177" spans="1:1">
      <c r="A177" s="136"/>
    </row>
    <row r="178" spans="1:1">
      <c r="A178" s="136"/>
    </row>
    <row r="179" spans="1:1">
      <c r="A179" s="136"/>
    </row>
    <row r="180" spans="1:1">
      <c r="A180" s="136"/>
    </row>
    <row r="181" spans="1:1">
      <c r="A181" s="136"/>
    </row>
    <row r="182" spans="1:1">
      <c r="A182" s="136"/>
    </row>
    <row r="183" spans="1:1">
      <c r="A183" s="136"/>
    </row>
    <row r="184" spans="1:1">
      <c r="A184" s="136"/>
    </row>
    <row r="185" spans="1:1">
      <c r="A185" s="136"/>
    </row>
    <row r="186" spans="1:1">
      <c r="A186" s="136"/>
    </row>
    <row r="187" spans="1:1">
      <c r="A187" s="136"/>
    </row>
    <row r="188" spans="1:1">
      <c r="A188" s="136"/>
    </row>
    <row r="189" spans="1:1">
      <c r="A189" s="136"/>
    </row>
    <row r="190" spans="1:1">
      <c r="A190" s="136"/>
    </row>
    <row r="191" spans="1:1">
      <c r="A191" s="136"/>
    </row>
    <row r="192" spans="1:1">
      <c r="A192" s="136"/>
    </row>
    <row r="193" spans="1:1">
      <c r="A193" s="136"/>
    </row>
    <row r="194" spans="1:1">
      <c r="A194" s="136"/>
    </row>
    <row r="195" spans="1:1">
      <c r="A195" s="136"/>
    </row>
    <row r="196" spans="1:1">
      <c r="A196" s="136"/>
    </row>
    <row r="197" spans="1:1">
      <c r="A197" s="136"/>
    </row>
    <row r="198" spans="1:1">
      <c r="A198" s="136"/>
    </row>
    <row r="199" spans="1:1">
      <c r="A199" s="136"/>
    </row>
    <row r="200" spans="1:1">
      <c r="A200" s="136"/>
    </row>
    <row r="201" spans="1:1">
      <c r="A201" s="136"/>
    </row>
    <row r="202" spans="1:1">
      <c r="A202" s="136"/>
    </row>
    <row r="203" spans="1:1">
      <c r="A203" s="136"/>
    </row>
    <row r="204" spans="1:1">
      <c r="A204" s="136"/>
    </row>
    <row r="205" spans="1:1">
      <c r="A205" s="136"/>
    </row>
    <row r="206" spans="1:1">
      <c r="A206" s="136"/>
    </row>
    <row r="207" spans="1:1">
      <c r="A207" s="136"/>
    </row>
    <row r="208" spans="1:1">
      <c r="A208" s="136"/>
    </row>
    <row r="209" spans="1:1">
      <c r="A209" s="136"/>
    </row>
    <row r="210" spans="1:1">
      <c r="A210" s="136"/>
    </row>
    <row r="211" spans="1:1">
      <c r="A211" s="136"/>
    </row>
    <row r="212" spans="1:1">
      <c r="A212" s="136"/>
    </row>
    <row r="213" spans="1:1">
      <c r="A213" s="136"/>
    </row>
    <row r="214" spans="1:1">
      <c r="A214" s="136"/>
    </row>
    <row r="215" spans="1:1">
      <c r="A215" s="136"/>
    </row>
    <row r="216" spans="1:1">
      <c r="A216" s="136"/>
    </row>
    <row r="217" spans="1:1">
      <c r="A217" s="136"/>
    </row>
    <row r="218" spans="1:1">
      <c r="A218" s="136"/>
    </row>
    <row r="219" spans="1:1">
      <c r="A219" s="136"/>
    </row>
    <row r="220" spans="1:1">
      <c r="A220" s="136"/>
    </row>
    <row r="221" spans="1:1">
      <c r="A221" s="136"/>
    </row>
    <row r="222" spans="1:1">
      <c r="A222" s="136"/>
    </row>
    <row r="223" spans="1:1">
      <c r="A223" s="136"/>
    </row>
    <row r="224" spans="1:1">
      <c r="A224" s="136"/>
    </row>
    <row r="225" spans="1:1">
      <c r="A225" s="136"/>
    </row>
    <row r="226" spans="1:1">
      <c r="A226" s="136"/>
    </row>
    <row r="227" spans="1:1">
      <c r="A227" s="136"/>
    </row>
    <row r="228" spans="1:1">
      <c r="A228" s="136"/>
    </row>
    <row r="229" spans="1:1">
      <c r="A229" s="136"/>
    </row>
    <row r="230" spans="1:1">
      <c r="A230" s="136"/>
    </row>
    <row r="231" spans="1:1">
      <c r="A231" s="136"/>
    </row>
    <row r="232" spans="1:1">
      <c r="A232" s="136"/>
    </row>
    <row r="233" spans="1:1">
      <c r="A233" s="136"/>
    </row>
    <row r="234" spans="1:1">
      <c r="A234" s="136"/>
    </row>
    <row r="235" spans="1:1">
      <c r="A235" s="136"/>
    </row>
    <row r="236" spans="1:1">
      <c r="A236" s="136"/>
    </row>
    <row r="237" spans="1:1">
      <c r="A237" s="136"/>
    </row>
    <row r="238" spans="1:1">
      <c r="A238" s="136"/>
    </row>
    <row r="239" spans="1:1">
      <c r="A239" s="136"/>
    </row>
    <row r="240" spans="1:1">
      <c r="A240" s="136"/>
    </row>
    <row r="241" spans="1:1">
      <c r="A241" s="136"/>
    </row>
    <row r="242" spans="1:1">
      <c r="A242" s="136"/>
    </row>
    <row r="243" spans="1:1">
      <c r="A243" s="136"/>
    </row>
    <row r="244" spans="1:1">
      <c r="A244" s="136"/>
    </row>
    <row r="245" spans="1:1">
      <c r="A245" s="136"/>
    </row>
    <row r="246" spans="1:1">
      <c r="A246" s="136"/>
    </row>
    <row r="247" spans="1:1">
      <c r="A247" s="136"/>
    </row>
    <row r="248" spans="1:1">
      <c r="A248" s="136"/>
    </row>
    <row r="249" spans="1:1">
      <c r="A249" s="136"/>
    </row>
    <row r="250" spans="1:1">
      <c r="A250" s="136"/>
    </row>
    <row r="251" spans="1:1">
      <c r="A251" s="136"/>
    </row>
    <row r="252" spans="1:1">
      <c r="A252" s="136"/>
    </row>
    <row r="253" spans="1:1">
      <c r="A253" s="136"/>
    </row>
    <row r="254" spans="1:1">
      <c r="A254" s="136"/>
    </row>
    <row r="255" spans="1:1">
      <c r="A255" s="136"/>
    </row>
    <row r="256" spans="1:1">
      <c r="A256" s="136"/>
    </row>
    <row r="257" spans="1:1">
      <c r="A257" s="136"/>
    </row>
    <row r="258" spans="1:1">
      <c r="A258" s="136"/>
    </row>
    <row r="259" spans="1:1">
      <c r="A259" s="136"/>
    </row>
    <row r="260" spans="1:1">
      <c r="A260" s="136"/>
    </row>
    <row r="261" spans="1:1">
      <c r="A261" s="136"/>
    </row>
    <row r="262" spans="1:1">
      <c r="A262" s="136"/>
    </row>
    <row r="263" spans="1:1">
      <c r="A263" s="136"/>
    </row>
    <row r="264" spans="1:1">
      <c r="A264" s="136"/>
    </row>
    <row r="265" spans="1:1">
      <c r="A265" s="136"/>
    </row>
    <row r="266" spans="1:1">
      <c r="A266" s="136"/>
    </row>
    <row r="267" spans="1:1">
      <c r="A267" s="136"/>
    </row>
    <row r="268" spans="1:1">
      <c r="A268" s="136"/>
    </row>
    <row r="269" spans="1:1">
      <c r="A269" s="136"/>
    </row>
    <row r="270" spans="1:1">
      <c r="A270" s="136"/>
    </row>
    <row r="271" spans="1:1">
      <c r="A271" s="136"/>
    </row>
    <row r="272" spans="1:1">
      <c r="A272" s="136"/>
    </row>
    <row r="273" spans="1:1">
      <c r="A273" s="136"/>
    </row>
    <row r="274" spans="1:1">
      <c r="A274" s="136"/>
    </row>
    <row r="275" spans="1:1">
      <c r="A275" s="136"/>
    </row>
    <row r="276" spans="1:1">
      <c r="A276" s="136"/>
    </row>
    <row r="277" spans="1:1">
      <c r="A277" s="136"/>
    </row>
    <row r="278" spans="1:1">
      <c r="A278" s="136"/>
    </row>
    <row r="279" spans="1:1">
      <c r="A279" s="136"/>
    </row>
    <row r="280" spans="1:1">
      <c r="A280" s="136"/>
    </row>
    <row r="281" spans="1:1">
      <c r="A281" s="136"/>
    </row>
    <row r="282" spans="1:1">
      <c r="A282" s="136"/>
    </row>
    <row r="283" spans="1:1">
      <c r="A283" s="136"/>
    </row>
    <row r="284" spans="1:1">
      <c r="A284" s="136"/>
    </row>
    <row r="285" spans="1:1">
      <c r="A285" s="136"/>
    </row>
    <row r="286" spans="1:1">
      <c r="A286" s="136"/>
    </row>
    <row r="287" spans="1:1">
      <c r="A287" s="136"/>
    </row>
    <row r="288" spans="1:1">
      <c r="A288" s="136"/>
    </row>
    <row r="289" spans="1:1">
      <c r="A289" s="136"/>
    </row>
    <row r="290" spans="1:1">
      <c r="A290" s="136"/>
    </row>
    <row r="291" spans="1:1">
      <c r="A291" s="136"/>
    </row>
    <row r="292" spans="1:1">
      <c r="A292" s="136"/>
    </row>
    <row r="293" spans="1:1">
      <c r="A293" s="136"/>
    </row>
    <row r="294" spans="1:1">
      <c r="A294" s="136"/>
    </row>
    <row r="295" spans="1:1">
      <c r="A295" s="136"/>
    </row>
    <row r="296" spans="1:1">
      <c r="A296" s="136"/>
    </row>
    <row r="297" spans="1:1">
      <c r="A297" s="136"/>
    </row>
    <row r="298" spans="1:1">
      <c r="A298" s="136"/>
    </row>
    <row r="299" spans="1:1">
      <c r="A299" s="136"/>
    </row>
    <row r="300" spans="1:1">
      <c r="A300" s="136"/>
    </row>
    <row r="301" spans="1:1">
      <c r="A301" s="136"/>
    </row>
    <row r="302" spans="1:1">
      <c r="A302" s="136"/>
    </row>
    <row r="303" spans="1:1">
      <c r="A303" s="136"/>
    </row>
    <row r="304" spans="1:1">
      <c r="A304" s="136"/>
    </row>
    <row r="305" spans="1:1">
      <c r="A305" s="136"/>
    </row>
    <row r="306" spans="1:1">
      <c r="A306" s="136"/>
    </row>
    <row r="307" spans="1:1">
      <c r="A307" s="136"/>
    </row>
    <row r="308" spans="1:1">
      <c r="A308" s="136"/>
    </row>
    <row r="309" spans="1:1">
      <c r="A309" s="136"/>
    </row>
    <row r="310" spans="1:1">
      <c r="A310" s="136"/>
    </row>
    <row r="311" spans="1:1">
      <c r="A311" s="136"/>
    </row>
    <row r="312" spans="1:1">
      <c r="A312" s="136"/>
    </row>
    <row r="313" spans="1:1">
      <c r="A313" s="136"/>
    </row>
    <row r="314" spans="1:1">
      <c r="A314" s="136"/>
    </row>
    <row r="315" spans="1:1">
      <c r="A315" s="136"/>
    </row>
    <row r="316" spans="1:1">
      <c r="A316" s="136"/>
    </row>
    <row r="317" spans="1:1">
      <c r="A317" s="136"/>
    </row>
    <row r="318" spans="1:1">
      <c r="A318" s="136"/>
    </row>
    <row r="319" spans="1:1">
      <c r="A319" s="136"/>
    </row>
    <row r="320" spans="1:1">
      <c r="A320" s="136"/>
    </row>
    <row r="321" spans="1:1">
      <c r="A321" s="136"/>
    </row>
    <row r="322" spans="1:1">
      <c r="A322" s="136"/>
    </row>
    <row r="323" spans="1:1">
      <c r="A323" s="136"/>
    </row>
    <row r="324" spans="1:1">
      <c r="A324" s="136"/>
    </row>
  </sheetData>
  <mergeCells count="10">
    <mergeCell ref="C99:D99"/>
    <mergeCell ref="F99:H99"/>
    <mergeCell ref="C98:D98"/>
    <mergeCell ref="F98:H98"/>
    <mergeCell ref="A2:I2"/>
    <mergeCell ref="C4:D4"/>
    <mergeCell ref="E4:I4"/>
    <mergeCell ref="B4:B5"/>
    <mergeCell ref="A4:A5"/>
    <mergeCell ref="A7:I7"/>
  </mergeCells>
  <phoneticPr fontId="0" type="noConversion"/>
  <pageMargins left="0.59055118110236227" right="0.59055118110236227" top="0.98425196850393704" bottom="0.59055118110236227" header="0.19685039370078741" footer="0.11811023622047245"/>
  <pageSetup paperSize="9" scale="47" fitToHeight="0" orientation="landscape" verticalDpi="300" r:id="rId1"/>
  <headerFooter alignWithMargins="0"/>
  <ignoredErrors>
    <ignoredError sqref="H90 G75:G76 G19:G20 G69:G70 G46:G47 G10:G18 H58 G59:G60 H9:H20 H59 G58 H83 G88 G86 D88:E88 G23:G27 H23:H27 H91:H94 H69 G32 H32 G36:G40 H36:H40 G43:G44 H43:H44 H46:H48 H51:H52 H62:H64 G62:G65 H66 H78:H79"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N241"/>
  <sheetViews>
    <sheetView view="pageBreakPreview" topLeftCell="B82" zoomScale="60" zoomScaleNormal="100" workbookViewId="0">
      <selection activeCell="H81" sqref="H81"/>
    </sheetView>
  </sheetViews>
  <sheetFormatPr defaultColWidth="9.109375" defaultRowHeight="18"/>
  <cols>
    <col min="1" max="1" width="4.109375" style="107" bestFit="1" customWidth="1"/>
    <col min="2" max="2" width="71.6640625" style="107" customWidth="1"/>
    <col min="3" max="3" width="12.33203125" style="466" bestFit="1" customWidth="1"/>
    <col min="4" max="4" width="13.109375" style="466" customWidth="1"/>
    <col min="5" max="5" width="16.88671875" style="466" bestFit="1" customWidth="1"/>
    <col min="6" max="6" width="15.6640625" style="466" bestFit="1" customWidth="1"/>
    <col min="7" max="7" width="15" style="466" bestFit="1" customWidth="1"/>
    <col min="8" max="8" width="13.6640625" style="466" bestFit="1" customWidth="1"/>
    <col min="9" max="9" width="45.109375" style="107" hidden="1" customWidth="1"/>
    <col min="10" max="10" width="37.5546875" style="107" customWidth="1"/>
    <col min="11" max="16384" width="9.109375" style="107"/>
  </cols>
  <sheetData>
    <row r="2" spans="1:12">
      <c r="B2" s="532" t="s">
        <v>432</v>
      </c>
      <c r="C2" s="532"/>
      <c r="D2" s="532"/>
      <c r="E2" s="532"/>
      <c r="F2" s="532"/>
      <c r="G2" s="532"/>
      <c r="H2" s="532"/>
    </row>
    <row r="3" spans="1:12">
      <c r="B3" s="467"/>
      <c r="C3" s="476"/>
      <c r="D3" s="476"/>
      <c r="E3" s="467"/>
      <c r="F3" s="467"/>
      <c r="G3" s="467"/>
      <c r="H3" s="476"/>
    </row>
    <row r="4" spans="1:12" ht="54">
      <c r="A4" s="109" t="s">
        <v>467</v>
      </c>
      <c r="B4" s="473" t="s">
        <v>159</v>
      </c>
      <c r="C4" s="469" t="s">
        <v>18</v>
      </c>
      <c r="D4" s="469" t="s">
        <v>464</v>
      </c>
      <c r="E4" s="469" t="s">
        <v>465</v>
      </c>
      <c r="F4" s="469" t="s">
        <v>466</v>
      </c>
      <c r="G4" s="469" t="s">
        <v>468</v>
      </c>
      <c r="H4" s="110" t="s">
        <v>441</v>
      </c>
    </row>
    <row r="5" spans="1:12">
      <c r="A5" s="111">
        <v>1</v>
      </c>
      <c r="B5" s="473">
        <v>2</v>
      </c>
      <c r="C5" s="469">
        <v>3</v>
      </c>
      <c r="D5" s="469">
        <v>4</v>
      </c>
      <c r="E5" s="469">
        <v>5</v>
      </c>
      <c r="F5" s="469">
        <v>6</v>
      </c>
      <c r="G5" s="469">
        <v>7</v>
      </c>
      <c r="H5" s="469">
        <v>8</v>
      </c>
    </row>
    <row r="6" spans="1:12" s="47" customFormat="1">
      <c r="A6" s="533" t="s">
        <v>469</v>
      </c>
      <c r="B6" s="534"/>
      <c r="C6" s="534"/>
      <c r="D6" s="534"/>
      <c r="E6" s="534"/>
      <c r="F6" s="534"/>
      <c r="G6" s="534"/>
      <c r="H6" s="535"/>
      <c r="I6" s="112"/>
      <c r="J6" s="112"/>
      <c r="K6" s="112"/>
    </row>
    <row r="7" spans="1:12" s="47" customFormat="1" ht="31.2">
      <c r="A7" s="113"/>
      <c r="B7" s="114" t="s">
        <v>470</v>
      </c>
      <c r="C7" s="115" t="s">
        <v>471</v>
      </c>
      <c r="D7" s="116">
        <f>SUM(D8:D24)</f>
        <v>10154.799999999997</v>
      </c>
      <c r="E7" s="116">
        <f>SUM(E8:E24)</f>
        <v>8783.1999999999971</v>
      </c>
      <c r="F7" s="116">
        <f>SUM(F8:F24)</f>
        <v>10176.599999999999</v>
      </c>
      <c r="G7" s="116">
        <f>F7-E7</f>
        <v>1393.4000000000015</v>
      </c>
      <c r="H7" s="116">
        <f>F7/E7*100</f>
        <v>115.86437744785502</v>
      </c>
      <c r="I7" s="117"/>
      <c r="J7" s="117"/>
      <c r="K7" s="117"/>
    </row>
    <row r="8" spans="1:12" s="47" customFormat="1" ht="20.399999999999999" customHeight="1">
      <c r="A8" s="111">
        <v>1</v>
      </c>
      <c r="B8" s="118" t="s">
        <v>472</v>
      </c>
      <c r="C8" s="118"/>
      <c r="D8" s="119">
        <v>51.3</v>
      </c>
      <c r="E8" s="293">
        <v>43</v>
      </c>
      <c r="F8" s="119">
        <v>24</v>
      </c>
      <c r="G8" s="120">
        <f t="shared" ref="G8:G64" si="0">F8-E8</f>
        <v>-19</v>
      </c>
      <c r="H8" s="120">
        <f t="shared" ref="H8:H62" si="1">F8/E8*100</f>
        <v>55.813953488372093</v>
      </c>
      <c r="I8" s="121"/>
      <c r="J8" s="121"/>
      <c r="K8" s="121"/>
    </row>
    <row r="9" spans="1:12" s="47" customFormat="1" ht="20.399999999999999" customHeight="1">
      <c r="A9" s="111">
        <v>2</v>
      </c>
      <c r="B9" s="118" t="s">
        <v>473</v>
      </c>
      <c r="C9" s="118"/>
      <c r="D9" s="119">
        <v>8949.9</v>
      </c>
      <c r="E9" s="293">
        <v>7584.3</v>
      </c>
      <c r="F9" s="119">
        <v>7905.1</v>
      </c>
      <c r="G9" s="120">
        <f t="shared" si="0"/>
        <v>320.80000000000018</v>
      </c>
      <c r="H9" s="120">
        <f t="shared" si="1"/>
        <v>104.22979048824546</v>
      </c>
      <c r="I9" s="121"/>
      <c r="J9" s="121"/>
      <c r="K9" s="121"/>
    </row>
    <row r="10" spans="1:12" s="47" customFormat="1" ht="20.399999999999999" customHeight="1">
      <c r="A10" s="111">
        <v>3</v>
      </c>
      <c r="B10" s="118" t="s">
        <v>474</v>
      </c>
      <c r="C10" s="118"/>
      <c r="D10" s="119">
        <v>76.8</v>
      </c>
      <c r="E10" s="293">
        <v>88.4</v>
      </c>
      <c r="F10" s="119">
        <v>82.3</v>
      </c>
      <c r="G10" s="120">
        <f t="shared" si="0"/>
        <v>-6.1000000000000085</v>
      </c>
      <c r="H10" s="120">
        <f t="shared" si="1"/>
        <v>93.09954751131221</v>
      </c>
      <c r="I10" s="121"/>
      <c r="J10" s="121"/>
      <c r="K10" s="121"/>
    </row>
    <row r="11" spans="1:12" s="47" customFormat="1" ht="20.399999999999999" customHeight="1">
      <c r="A11" s="111">
        <v>4</v>
      </c>
      <c r="B11" s="118" t="s">
        <v>475</v>
      </c>
      <c r="C11" s="118"/>
      <c r="D11" s="119">
        <v>166</v>
      </c>
      <c r="E11" s="293">
        <v>150.9</v>
      </c>
      <c r="F11" s="119">
        <v>283.3</v>
      </c>
      <c r="G11" s="120">
        <f t="shared" si="0"/>
        <v>132.4</v>
      </c>
      <c r="H11" s="120">
        <f t="shared" si="1"/>
        <v>187.740225314778</v>
      </c>
      <c r="I11" s="121"/>
      <c r="J11" s="121"/>
      <c r="K11" s="121"/>
    </row>
    <row r="12" spans="1:12" s="47" customFormat="1" ht="20.399999999999999" customHeight="1">
      <c r="A12" s="111">
        <v>5</v>
      </c>
      <c r="B12" s="118" t="s">
        <v>476</v>
      </c>
      <c r="C12" s="118"/>
      <c r="D12" s="119"/>
      <c r="E12" s="293"/>
      <c r="F12" s="119">
        <v>1086.9000000000001</v>
      </c>
      <c r="G12" s="120">
        <f t="shared" si="0"/>
        <v>1086.9000000000001</v>
      </c>
      <c r="H12" s="120"/>
      <c r="I12" s="121"/>
      <c r="J12" s="121"/>
      <c r="K12" s="121"/>
    </row>
    <row r="13" spans="1:12" s="47" customFormat="1" ht="20.399999999999999" customHeight="1">
      <c r="A13" s="111">
        <v>6</v>
      </c>
      <c r="B13" s="118" t="s">
        <v>477</v>
      </c>
      <c r="C13" s="118"/>
      <c r="D13" s="119">
        <v>386.9</v>
      </c>
      <c r="E13" s="293">
        <v>363.6</v>
      </c>
      <c r="F13" s="119">
        <v>349.9</v>
      </c>
      <c r="G13" s="120">
        <f t="shared" si="0"/>
        <v>-13.700000000000045</v>
      </c>
      <c r="H13" s="120">
        <f t="shared" si="1"/>
        <v>96.232123212321213</v>
      </c>
      <c r="I13" s="121"/>
      <c r="J13" s="121"/>
      <c r="K13" s="121"/>
      <c r="L13" s="122"/>
    </row>
    <row r="14" spans="1:12" s="47" customFormat="1" ht="20.399999999999999" customHeight="1">
      <c r="A14" s="111">
        <v>7</v>
      </c>
      <c r="B14" s="118" t="s">
        <v>478</v>
      </c>
      <c r="C14" s="118"/>
      <c r="D14" s="119">
        <v>53.1</v>
      </c>
      <c r="E14" s="293">
        <v>40</v>
      </c>
      <c r="F14" s="119">
        <v>3.4</v>
      </c>
      <c r="G14" s="120">
        <f t="shared" si="0"/>
        <v>-36.6</v>
      </c>
      <c r="H14" s="120">
        <f t="shared" si="1"/>
        <v>8.5</v>
      </c>
      <c r="I14" s="121"/>
      <c r="J14" s="121"/>
      <c r="K14" s="121"/>
    </row>
    <row r="15" spans="1:12" s="47" customFormat="1" ht="20.399999999999999" customHeight="1">
      <c r="A15" s="111">
        <v>8</v>
      </c>
      <c r="B15" s="118" t="s">
        <v>479</v>
      </c>
      <c r="C15" s="118"/>
      <c r="D15" s="119">
        <v>52.4</v>
      </c>
      <c r="E15" s="293">
        <v>60.8</v>
      </c>
      <c r="F15" s="119">
        <v>54.5</v>
      </c>
      <c r="G15" s="120">
        <f t="shared" si="0"/>
        <v>-6.2999999999999972</v>
      </c>
      <c r="H15" s="120">
        <f t="shared" si="1"/>
        <v>89.63815789473685</v>
      </c>
      <c r="I15" s="121"/>
      <c r="J15" s="121"/>
      <c r="K15" s="121"/>
    </row>
    <row r="16" spans="1:12" s="47" customFormat="1" ht="20.399999999999999" customHeight="1">
      <c r="A16" s="111">
        <v>9</v>
      </c>
      <c r="B16" s="118" t="s">
        <v>480</v>
      </c>
      <c r="C16" s="118"/>
      <c r="D16" s="119">
        <v>19.3</v>
      </c>
      <c r="E16" s="293">
        <v>20</v>
      </c>
      <c r="F16" s="119">
        <v>10.4</v>
      </c>
      <c r="G16" s="120">
        <f t="shared" si="0"/>
        <v>-9.6</v>
      </c>
      <c r="H16" s="120">
        <f t="shared" si="1"/>
        <v>52</v>
      </c>
      <c r="I16" s="121"/>
      <c r="J16" s="121"/>
      <c r="K16" s="121"/>
    </row>
    <row r="17" spans="1:11" s="47" customFormat="1" ht="20.399999999999999" customHeight="1">
      <c r="A17" s="111">
        <v>10</v>
      </c>
      <c r="B17" s="123" t="s">
        <v>481</v>
      </c>
      <c r="C17" s="123"/>
      <c r="D17" s="119">
        <v>48.3</v>
      </c>
      <c r="E17" s="293">
        <v>45</v>
      </c>
      <c r="F17" s="119">
        <v>46.1</v>
      </c>
      <c r="G17" s="120">
        <f t="shared" si="0"/>
        <v>1.1000000000000014</v>
      </c>
      <c r="H17" s="120">
        <f t="shared" si="1"/>
        <v>102.44444444444444</v>
      </c>
      <c r="I17" s="121"/>
      <c r="J17" s="121"/>
      <c r="K17" s="121"/>
    </row>
    <row r="18" spans="1:11" s="47" customFormat="1" ht="20.399999999999999" customHeight="1">
      <c r="A18" s="111">
        <v>11</v>
      </c>
      <c r="B18" s="123" t="s">
        <v>482</v>
      </c>
      <c r="C18" s="123"/>
      <c r="D18" s="119">
        <v>33.700000000000003</v>
      </c>
      <c r="E18" s="293">
        <v>10</v>
      </c>
      <c r="F18" s="119">
        <v>17.3</v>
      </c>
      <c r="G18" s="120">
        <f t="shared" si="0"/>
        <v>7.3000000000000007</v>
      </c>
      <c r="H18" s="120">
        <f t="shared" si="1"/>
        <v>173</v>
      </c>
      <c r="I18" s="121"/>
      <c r="J18" s="121"/>
      <c r="K18" s="121"/>
    </row>
    <row r="19" spans="1:11" s="47" customFormat="1" ht="20.399999999999999" customHeight="1">
      <c r="A19" s="111"/>
      <c r="B19" s="123" t="s">
        <v>483</v>
      </c>
      <c r="C19" s="123"/>
      <c r="D19" s="119"/>
      <c r="E19" s="293"/>
      <c r="F19" s="119"/>
      <c r="G19" s="120"/>
      <c r="H19" s="120"/>
      <c r="I19" s="121"/>
      <c r="J19" s="121"/>
      <c r="K19" s="121"/>
    </row>
    <row r="20" spans="1:11" s="47" customFormat="1" ht="20.399999999999999" customHeight="1">
      <c r="A20" s="111">
        <v>12</v>
      </c>
      <c r="B20" s="123" t="s">
        <v>484</v>
      </c>
      <c r="C20" s="123"/>
      <c r="D20" s="119">
        <v>46.5</v>
      </c>
      <c r="E20" s="293">
        <v>41.8</v>
      </c>
      <c r="F20" s="119">
        <v>47.4</v>
      </c>
      <c r="G20" s="120">
        <f t="shared" si="0"/>
        <v>5.6000000000000014</v>
      </c>
      <c r="H20" s="120">
        <f t="shared" si="1"/>
        <v>113.39712918660287</v>
      </c>
      <c r="I20" s="121"/>
      <c r="J20" s="121"/>
      <c r="K20" s="121"/>
    </row>
    <row r="21" spans="1:11" s="47" customFormat="1" ht="20.399999999999999" customHeight="1">
      <c r="A21" s="111"/>
      <c r="B21" s="123" t="s">
        <v>485</v>
      </c>
      <c r="C21" s="123"/>
      <c r="D21" s="119"/>
      <c r="E21" s="293"/>
      <c r="F21" s="119"/>
      <c r="G21" s="120"/>
      <c r="H21" s="120"/>
      <c r="I21" s="121"/>
      <c r="J21" s="121"/>
      <c r="K21" s="121"/>
    </row>
    <row r="22" spans="1:11" s="47" customFormat="1" ht="20.399999999999999" customHeight="1">
      <c r="A22" s="111">
        <v>13</v>
      </c>
      <c r="B22" s="123" t="s">
        <v>486</v>
      </c>
      <c r="C22" s="123"/>
      <c r="D22" s="119">
        <v>45.2</v>
      </c>
      <c r="E22" s="293">
        <v>35</v>
      </c>
      <c r="F22" s="119">
        <v>39.700000000000003</v>
      </c>
      <c r="G22" s="120">
        <f t="shared" si="0"/>
        <v>4.7000000000000028</v>
      </c>
      <c r="H22" s="120">
        <f t="shared" si="1"/>
        <v>113.42857142857143</v>
      </c>
      <c r="I22" s="121"/>
      <c r="J22" s="121"/>
      <c r="K22" s="121"/>
    </row>
    <row r="23" spans="1:11" s="47" customFormat="1" ht="20.399999999999999" customHeight="1">
      <c r="A23" s="111">
        <v>14</v>
      </c>
      <c r="B23" s="123" t="s">
        <v>487</v>
      </c>
      <c r="C23" s="123"/>
      <c r="D23" s="119">
        <v>131.5</v>
      </c>
      <c r="E23" s="293">
        <v>131.80000000000001</v>
      </c>
      <c r="F23" s="119">
        <v>120.5</v>
      </c>
      <c r="G23" s="120">
        <f t="shared" si="0"/>
        <v>-11.300000000000011</v>
      </c>
      <c r="H23" s="120">
        <f t="shared" si="1"/>
        <v>91.42640364188162</v>
      </c>
      <c r="I23" s="121"/>
      <c r="J23" s="121"/>
      <c r="K23" s="121"/>
    </row>
    <row r="24" spans="1:11" s="47" customFormat="1" ht="20.399999999999999" customHeight="1">
      <c r="A24" s="111">
        <v>15</v>
      </c>
      <c r="B24" s="123" t="s">
        <v>937</v>
      </c>
      <c r="C24" s="123"/>
      <c r="D24" s="120">
        <v>93.9</v>
      </c>
      <c r="E24" s="293">
        <v>168.6</v>
      </c>
      <c r="F24" s="119">
        <v>105.8</v>
      </c>
      <c r="G24" s="120">
        <f t="shared" si="0"/>
        <v>-62.8</v>
      </c>
      <c r="H24" s="120">
        <f t="shared" si="1"/>
        <v>62.752075919335702</v>
      </c>
      <c r="I24" s="121"/>
      <c r="J24" s="121"/>
      <c r="K24" s="121"/>
    </row>
    <row r="25" spans="1:11" s="47" customFormat="1" ht="22.5" customHeight="1">
      <c r="A25" s="113"/>
      <c r="B25" s="114" t="s">
        <v>488</v>
      </c>
      <c r="C25" s="115" t="s">
        <v>489</v>
      </c>
      <c r="D25" s="116">
        <f>SUM(D26:D38)</f>
        <v>1437.3999999999999</v>
      </c>
      <c r="E25" s="116">
        <f>SUM(E26:E38)</f>
        <v>1334.9</v>
      </c>
      <c r="F25" s="116">
        <f>SUM(F26:F38)</f>
        <v>1026.2</v>
      </c>
      <c r="G25" s="116">
        <f t="shared" si="0"/>
        <v>-308.70000000000005</v>
      </c>
      <c r="H25" s="116">
        <f t="shared" si="1"/>
        <v>76.874672260094385</v>
      </c>
      <c r="I25" s="117"/>
      <c r="J25" s="117"/>
      <c r="K25" s="117"/>
    </row>
    <row r="26" spans="1:11" s="47" customFormat="1" ht="20.399999999999999" customHeight="1">
      <c r="A26" s="113">
        <v>1</v>
      </c>
      <c r="B26" s="124" t="s">
        <v>490</v>
      </c>
      <c r="C26" s="124"/>
      <c r="D26" s="120">
        <v>752.2</v>
      </c>
      <c r="E26" s="120">
        <v>616</v>
      </c>
      <c r="F26" s="120">
        <v>529.6</v>
      </c>
      <c r="G26" s="120">
        <f t="shared" si="0"/>
        <v>-86.399999999999977</v>
      </c>
      <c r="H26" s="120">
        <f t="shared" si="1"/>
        <v>85.974025974025977</v>
      </c>
      <c r="I26" s="125"/>
      <c r="J26" s="125"/>
      <c r="K26" s="125"/>
    </row>
    <row r="27" spans="1:11" s="47" customFormat="1" ht="20.399999999999999" customHeight="1">
      <c r="A27" s="111">
        <v>2</v>
      </c>
      <c r="B27" s="123" t="s">
        <v>491</v>
      </c>
      <c r="C27" s="123"/>
      <c r="D27" s="119"/>
      <c r="E27" s="293"/>
      <c r="F27" s="119"/>
      <c r="G27" s="120"/>
      <c r="H27" s="120"/>
      <c r="I27" s="121"/>
      <c r="J27" s="121"/>
      <c r="K27" s="121"/>
    </row>
    <row r="28" spans="1:11" s="47" customFormat="1" ht="20.399999999999999" customHeight="1">
      <c r="A28" s="111"/>
      <c r="B28" s="123" t="s">
        <v>492</v>
      </c>
      <c r="C28" s="123"/>
      <c r="D28" s="119">
        <v>37.799999999999997</v>
      </c>
      <c r="E28" s="293">
        <v>45</v>
      </c>
      <c r="F28" s="119">
        <v>27.6</v>
      </c>
      <c r="G28" s="120">
        <f t="shared" si="0"/>
        <v>-17.399999999999999</v>
      </c>
      <c r="H28" s="120">
        <f t="shared" si="1"/>
        <v>61.333333333333343</v>
      </c>
      <c r="I28" s="121"/>
      <c r="J28" s="121"/>
      <c r="K28" s="121"/>
    </row>
    <row r="29" spans="1:11" s="47" customFormat="1" ht="20.399999999999999" customHeight="1">
      <c r="A29" s="111"/>
      <c r="B29" s="123" t="s">
        <v>493</v>
      </c>
      <c r="C29" s="123"/>
      <c r="D29" s="119">
        <v>166.1</v>
      </c>
      <c r="E29" s="293">
        <v>166.1</v>
      </c>
      <c r="F29" s="119">
        <v>69.900000000000006</v>
      </c>
      <c r="G29" s="120">
        <f t="shared" si="0"/>
        <v>-96.199999999999989</v>
      </c>
      <c r="H29" s="120">
        <f t="shared" si="1"/>
        <v>42.083082480433482</v>
      </c>
      <c r="I29" s="121"/>
      <c r="J29" s="121"/>
      <c r="K29" s="121"/>
    </row>
    <row r="30" spans="1:11" s="47" customFormat="1" ht="20.399999999999999" customHeight="1">
      <c r="A30" s="111"/>
      <c r="B30" s="126" t="s">
        <v>494</v>
      </c>
      <c r="C30" s="126"/>
      <c r="D30" s="119">
        <v>3.3</v>
      </c>
      <c r="E30" s="293">
        <v>3.2</v>
      </c>
      <c r="F30" s="119">
        <v>3.3</v>
      </c>
      <c r="G30" s="120">
        <f t="shared" si="0"/>
        <v>9.9999999999999645E-2</v>
      </c>
      <c r="H30" s="120">
        <f t="shared" si="1"/>
        <v>103.12499999999997</v>
      </c>
      <c r="I30" s="121"/>
      <c r="J30" s="121"/>
      <c r="K30" s="121"/>
    </row>
    <row r="31" spans="1:11" s="47" customFormat="1" ht="20.399999999999999" hidden="1" customHeight="1">
      <c r="A31" s="111"/>
      <c r="B31" s="123" t="s">
        <v>495</v>
      </c>
      <c r="C31" s="123"/>
      <c r="D31" s="119"/>
      <c r="E31" s="293"/>
      <c r="F31" s="119"/>
      <c r="G31" s="120">
        <f t="shared" si="0"/>
        <v>0</v>
      </c>
      <c r="H31" s="120" t="e">
        <f t="shared" si="1"/>
        <v>#DIV/0!</v>
      </c>
      <c r="I31" s="121"/>
      <c r="J31" s="121"/>
      <c r="K31" s="121"/>
    </row>
    <row r="32" spans="1:11" s="47" customFormat="1" ht="20.399999999999999" customHeight="1">
      <c r="A32" s="111"/>
      <c r="B32" s="123" t="s">
        <v>496</v>
      </c>
      <c r="C32" s="123"/>
      <c r="D32" s="119">
        <v>0.2</v>
      </c>
      <c r="E32" s="293">
        <v>0.2</v>
      </c>
      <c r="F32" s="119">
        <v>0.1</v>
      </c>
      <c r="G32" s="120">
        <f t="shared" si="0"/>
        <v>-0.1</v>
      </c>
      <c r="H32" s="120">
        <f t="shared" si="1"/>
        <v>50</v>
      </c>
      <c r="I32" s="121"/>
      <c r="J32" s="121"/>
      <c r="K32" s="121"/>
    </row>
    <row r="33" spans="1:14" s="47" customFormat="1" ht="20.399999999999999" customHeight="1">
      <c r="A33" s="111">
        <v>3</v>
      </c>
      <c r="B33" s="123" t="s">
        <v>497</v>
      </c>
      <c r="C33" s="123"/>
      <c r="D33" s="119">
        <v>15.5</v>
      </c>
      <c r="E33" s="293">
        <v>15</v>
      </c>
      <c r="F33" s="119">
        <v>65.3</v>
      </c>
      <c r="G33" s="120">
        <f t="shared" si="0"/>
        <v>50.3</v>
      </c>
      <c r="H33" s="120">
        <f t="shared" si="1"/>
        <v>435.33333333333337</v>
      </c>
      <c r="I33" s="121"/>
      <c r="J33" s="121"/>
      <c r="K33" s="121"/>
    </row>
    <row r="34" spans="1:14" s="47" customFormat="1" ht="20.399999999999999" customHeight="1">
      <c r="A34" s="111">
        <v>4</v>
      </c>
      <c r="B34" s="123" t="s">
        <v>498</v>
      </c>
      <c r="C34" s="123"/>
      <c r="D34" s="119">
        <v>186.4</v>
      </c>
      <c r="E34" s="293">
        <v>196</v>
      </c>
      <c r="F34" s="119">
        <v>62.4</v>
      </c>
      <c r="G34" s="120">
        <f t="shared" si="0"/>
        <v>-133.6</v>
      </c>
      <c r="H34" s="120">
        <f t="shared" si="1"/>
        <v>31.836734693877549</v>
      </c>
      <c r="I34" s="121"/>
      <c r="J34" s="121"/>
      <c r="K34" s="121"/>
    </row>
    <row r="35" spans="1:14" s="47" customFormat="1" ht="20.399999999999999" customHeight="1">
      <c r="A35" s="111">
        <v>5</v>
      </c>
      <c r="B35" s="123" t="s">
        <v>499</v>
      </c>
      <c r="C35" s="123"/>
      <c r="D35" s="119">
        <v>68.7</v>
      </c>
      <c r="E35" s="293">
        <v>65</v>
      </c>
      <c r="F35" s="119">
        <v>49.2</v>
      </c>
      <c r="G35" s="120">
        <f t="shared" si="0"/>
        <v>-15.799999999999997</v>
      </c>
      <c r="H35" s="120">
        <f t="shared" si="1"/>
        <v>75.692307692307693</v>
      </c>
      <c r="I35" s="121"/>
      <c r="J35" s="121"/>
      <c r="K35" s="121"/>
    </row>
    <row r="36" spans="1:14" s="47" customFormat="1" ht="20.399999999999999" hidden="1" customHeight="1">
      <c r="A36" s="111">
        <v>6</v>
      </c>
      <c r="B36" s="123" t="s">
        <v>500</v>
      </c>
      <c r="C36" s="123"/>
      <c r="D36" s="119"/>
      <c r="E36" s="293"/>
      <c r="F36" s="119"/>
      <c r="G36" s="120">
        <f t="shared" si="0"/>
        <v>0</v>
      </c>
      <c r="H36" s="120"/>
      <c r="I36" s="121"/>
      <c r="J36" s="121"/>
      <c r="K36" s="121"/>
    </row>
    <row r="37" spans="1:14" s="47" customFormat="1" ht="20.399999999999999" customHeight="1">
      <c r="A37" s="111">
        <v>7</v>
      </c>
      <c r="B37" s="123" t="s">
        <v>501</v>
      </c>
      <c r="C37" s="123"/>
      <c r="D37" s="119">
        <v>69.599999999999994</v>
      </c>
      <c r="E37" s="293">
        <v>95</v>
      </c>
      <c r="F37" s="119">
        <v>68.099999999999994</v>
      </c>
      <c r="G37" s="120">
        <f t="shared" si="0"/>
        <v>-26.900000000000006</v>
      </c>
      <c r="H37" s="120">
        <f t="shared" si="1"/>
        <v>71.68421052631578</v>
      </c>
      <c r="I37" s="121"/>
      <c r="J37" s="121"/>
      <c r="K37" s="121"/>
    </row>
    <row r="38" spans="1:14" s="47" customFormat="1" ht="20.399999999999999" customHeight="1">
      <c r="A38" s="111">
        <v>8</v>
      </c>
      <c r="B38" s="123" t="s">
        <v>502</v>
      </c>
      <c r="C38" s="123"/>
      <c r="D38" s="119">
        <v>137.6</v>
      </c>
      <c r="E38" s="293">
        <v>133.4</v>
      </c>
      <c r="F38" s="119">
        <v>150.69999999999999</v>
      </c>
      <c r="G38" s="120">
        <f t="shared" si="0"/>
        <v>17.299999999999983</v>
      </c>
      <c r="H38" s="120">
        <f t="shared" si="1"/>
        <v>112.96851574212891</v>
      </c>
      <c r="I38" s="121"/>
      <c r="J38" s="121"/>
      <c r="K38" s="121"/>
    </row>
    <row r="39" spans="1:14" s="47" customFormat="1" ht="19.5" customHeight="1">
      <c r="A39" s="113"/>
      <c r="B39" s="114" t="s">
        <v>503</v>
      </c>
      <c r="C39" s="115" t="s">
        <v>504</v>
      </c>
      <c r="D39" s="116">
        <f t="shared" ref="D39:E39" si="2">SUM(D40:D44)</f>
        <v>186.9</v>
      </c>
      <c r="E39" s="116">
        <f t="shared" si="2"/>
        <v>53</v>
      </c>
      <c r="F39" s="116">
        <f>SUM(F40:F44)</f>
        <v>4445</v>
      </c>
      <c r="G39" s="116">
        <f t="shared" si="0"/>
        <v>4392</v>
      </c>
      <c r="H39" s="116">
        <f t="shared" si="1"/>
        <v>8386.7924528301883</v>
      </c>
      <c r="I39" s="117"/>
      <c r="J39" s="117"/>
      <c r="K39" s="117"/>
      <c r="L39" s="127"/>
      <c r="M39" s="127"/>
      <c r="N39" s="127"/>
    </row>
    <row r="40" spans="1:14" s="47" customFormat="1" ht="0.75" hidden="1" customHeight="1">
      <c r="A40" s="111">
        <v>1</v>
      </c>
      <c r="B40" s="126" t="s">
        <v>505</v>
      </c>
      <c r="C40" s="126"/>
      <c r="D40" s="119"/>
      <c r="E40" s="293"/>
      <c r="F40" s="119"/>
      <c r="G40" s="120"/>
      <c r="H40" s="120"/>
      <c r="I40" s="121"/>
      <c r="J40" s="121"/>
      <c r="K40" s="121"/>
      <c r="L40" s="127"/>
      <c r="M40" s="127"/>
      <c r="N40" s="127"/>
    </row>
    <row r="41" spans="1:14" s="47" customFormat="1" ht="20.399999999999999" customHeight="1">
      <c r="A41" s="111">
        <v>1</v>
      </c>
      <c r="B41" s="126" t="s">
        <v>506</v>
      </c>
      <c r="C41" s="126"/>
      <c r="D41" s="119">
        <v>69.400000000000006</v>
      </c>
      <c r="E41" s="293">
        <v>13</v>
      </c>
      <c r="F41" s="119">
        <v>4341.8</v>
      </c>
      <c r="G41" s="120">
        <f>F41-E41</f>
        <v>4328.8</v>
      </c>
      <c r="H41" s="120">
        <f>F41/E41*100</f>
        <v>33398.461538461539</v>
      </c>
      <c r="I41" s="121"/>
      <c r="J41" s="121"/>
      <c r="K41" s="121"/>
      <c r="L41" s="127"/>
      <c r="M41" s="127"/>
      <c r="N41" s="127"/>
    </row>
    <row r="42" spans="1:14" s="47" customFormat="1" ht="20.399999999999999" customHeight="1">
      <c r="A42" s="111">
        <v>2</v>
      </c>
      <c r="B42" s="128" t="s">
        <v>507</v>
      </c>
      <c r="C42" s="128"/>
      <c r="D42" s="119">
        <v>28.8</v>
      </c>
      <c r="E42" s="293"/>
      <c r="F42" s="119">
        <v>17.399999999999999</v>
      </c>
      <c r="G42" s="120">
        <f>F42-E42</f>
        <v>17.399999999999999</v>
      </c>
      <c r="H42" s="120"/>
      <c r="I42" s="121"/>
      <c r="J42" s="121"/>
      <c r="K42" s="121"/>
      <c r="L42" s="127"/>
      <c r="M42" s="127"/>
      <c r="N42" s="127"/>
    </row>
    <row r="43" spans="1:14" s="47" customFormat="1" ht="20.399999999999999" customHeight="1">
      <c r="A43" s="111">
        <v>3</v>
      </c>
      <c r="B43" s="128" t="s">
        <v>508</v>
      </c>
      <c r="C43" s="128"/>
      <c r="D43" s="119">
        <v>15.2</v>
      </c>
      <c r="E43" s="293">
        <v>10</v>
      </c>
      <c r="F43" s="119">
        <v>9.5</v>
      </c>
      <c r="G43" s="120">
        <f>F43-E43</f>
        <v>-0.5</v>
      </c>
      <c r="H43" s="120">
        <f>F43/E43*100</f>
        <v>95</v>
      </c>
      <c r="I43" s="121"/>
      <c r="J43" s="121"/>
      <c r="K43" s="121"/>
      <c r="L43" s="127"/>
      <c r="M43" s="127"/>
      <c r="N43" s="127"/>
    </row>
    <row r="44" spans="1:14" s="47" customFormat="1" ht="20.399999999999999" customHeight="1">
      <c r="A44" s="111">
        <v>4</v>
      </c>
      <c r="B44" s="124" t="s">
        <v>509</v>
      </c>
      <c r="C44" s="124"/>
      <c r="D44" s="119">
        <v>73.5</v>
      </c>
      <c r="E44" s="293">
        <v>30</v>
      </c>
      <c r="F44" s="119">
        <v>76.3</v>
      </c>
      <c r="G44" s="120">
        <f>F44-E44</f>
        <v>46.3</v>
      </c>
      <c r="H44" s="120">
        <f>F44/E44*100</f>
        <v>254.33333333333334</v>
      </c>
      <c r="I44" s="121"/>
      <c r="J44" s="121"/>
      <c r="K44" s="121"/>
      <c r="L44" s="127"/>
      <c r="M44" s="127"/>
      <c r="N44" s="127"/>
    </row>
    <row r="45" spans="1:14" s="47" customFormat="1" ht="20.399999999999999" customHeight="1">
      <c r="A45" s="113"/>
      <c r="B45" s="114" t="s">
        <v>510</v>
      </c>
      <c r="C45" s="115" t="s">
        <v>511</v>
      </c>
      <c r="D45" s="116">
        <f>SUM(D46:D56)</f>
        <v>4656.0000000000009</v>
      </c>
      <c r="E45" s="116">
        <f>SUM(E46:E56)</f>
        <v>44928.800000000003</v>
      </c>
      <c r="F45" s="116">
        <f>SUM(F46:F56)</f>
        <v>46390.000000000007</v>
      </c>
      <c r="G45" s="116">
        <f t="shared" si="0"/>
        <v>1461.2000000000044</v>
      </c>
      <c r="H45" s="116">
        <f t="shared" si="1"/>
        <v>103.25225690425741</v>
      </c>
      <c r="I45" s="117"/>
      <c r="J45" s="117"/>
      <c r="K45" s="117"/>
      <c r="L45" s="127"/>
      <c r="M45" s="127"/>
      <c r="N45" s="127"/>
    </row>
    <row r="46" spans="1:14" s="47" customFormat="1" ht="20.399999999999999" customHeight="1">
      <c r="A46" s="111">
        <v>1</v>
      </c>
      <c r="B46" s="123" t="s">
        <v>923</v>
      </c>
      <c r="C46" s="123"/>
      <c r="D46" s="120">
        <v>185.6</v>
      </c>
      <c r="E46" s="293">
        <v>480</v>
      </c>
      <c r="F46" s="119">
        <v>975.6</v>
      </c>
      <c r="G46" s="120">
        <f t="shared" si="0"/>
        <v>495.6</v>
      </c>
      <c r="H46" s="120">
        <f t="shared" si="1"/>
        <v>203.25000000000003</v>
      </c>
      <c r="I46" s="121"/>
      <c r="J46" s="121"/>
      <c r="K46" s="121"/>
      <c r="L46" s="127"/>
      <c r="M46" s="127"/>
      <c r="N46" s="127"/>
    </row>
    <row r="47" spans="1:14" s="47" customFormat="1" ht="20.399999999999999" customHeight="1">
      <c r="A47" s="111">
        <v>2</v>
      </c>
      <c r="B47" s="123" t="s">
        <v>512</v>
      </c>
      <c r="C47" s="123"/>
      <c r="D47" s="120">
        <v>1.2</v>
      </c>
      <c r="E47" s="293">
        <v>1</v>
      </c>
      <c r="F47" s="119">
        <v>0.5</v>
      </c>
      <c r="G47" s="120">
        <f t="shared" si="0"/>
        <v>-0.5</v>
      </c>
      <c r="H47" s="120">
        <f t="shared" si="1"/>
        <v>50</v>
      </c>
      <c r="I47" s="121"/>
      <c r="J47" s="121"/>
      <c r="K47" s="121"/>
      <c r="L47" s="127"/>
      <c r="M47" s="127"/>
      <c r="N47" s="127"/>
    </row>
    <row r="48" spans="1:14" s="47" customFormat="1" ht="20.399999999999999" customHeight="1">
      <c r="A48" s="111">
        <v>3</v>
      </c>
      <c r="B48" s="123" t="s">
        <v>922</v>
      </c>
      <c r="C48" s="123"/>
      <c r="D48" s="120">
        <v>121.5</v>
      </c>
      <c r="E48" s="293">
        <v>60</v>
      </c>
      <c r="F48" s="119">
        <v>246.8</v>
      </c>
      <c r="G48" s="120">
        <f t="shared" si="0"/>
        <v>186.8</v>
      </c>
      <c r="H48" s="120">
        <f t="shared" si="1"/>
        <v>411.33333333333331</v>
      </c>
      <c r="I48" s="121"/>
      <c r="J48" s="121"/>
      <c r="K48" s="121"/>
      <c r="L48" s="127"/>
      <c r="M48" s="127"/>
      <c r="N48" s="127"/>
    </row>
    <row r="49" spans="1:14" s="47" customFormat="1" ht="20.399999999999999" customHeight="1">
      <c r="A49" s="111">
        <v>4</v>
      </c>
      <c r="B49" s="123" t="s">
        <v>513</v>
      </c>
      <c r="C49" s="123"/>
      <c r="D49" s="120">
        <v>3914.9</v>
      </c>
      <c r="E49" s="293">
        <v>3800</v>
      </c>
      <c r="F49" s="119">
        <v>4653.6000000000004</v>
      </c>
      <c r="G49" s="120">
        <f t="shared" si="0"/>
        <v>853.60000000000036</v>
      </c>
      <c r="H49" s="120">
        <f t="shared" si="1"/>
        <v>122.46315789473685</v>
      </c>
      <c r="I49" s="121"/>
      <c r="J49" s="121"/>
      <c r="K49" s="121"/>
      <c r="L49" s="127"/>
      <c r="M49" s="127"/>
      <c r="N49" s="127"/>
    </row>
    <row r="50" spans="1:14" s="47" customFormat="1" ht="20.399999999999999" customHeight="1">
      <c r="A50" s="111">
        <v>5</v>
      </c>
      <c r="B50" s="123" t="s">
        <v>514</v>
      </c>
      <c r="C50" s="123"/>
      <c r="D50" s="120">
        <v>67.5</v>
      </c>
      <c r="E50" s="293">
        <v>75</v>
      </c>
      <c r="F50" s="119">
        <v>50.3</v>
      </c>
      <c r="G50" s="120">
        <f t="shared" si="0"/>
        <v>-24.700000000000003</v>
      </c>
      <c r="H50" s="120">
        <f t="shared" si="1"/>
        <v>67.066666666666663</v>
      </c>
      <c r="I50" s="121"/>
      <c r="J50" s="121"/>
      <c r="K50" s="121"/>
      <c r="L50" s="127"/>
      <c r="M50" s="127"/>
      <c r="N50" s="127"/>
    </row>
    <row r="51" spans="1:14" s="47" customFormat="1" ht="20.399999999999999" customHeight="1">
      <c r="A51" s="111">
        <v>6</v>
      </c>
      <c r="B51" s="123" t="s">
        <v>515</v>
      </c>
      <c r="C51" s="123"/>
      <c r="D51" s="120">
        <v>250.1</v>
      </c>
      <c r="E51" s="293">
        <v>250</v>
      </c>
      <c r="F51" s="119">
        <v>200.9</v>
      </c>
      <c r="G51" s="120">
        <f t="shared" si="0"/>
        <v>-49.099999999999994</v>
      </c>
      <c r="H51" s="120">
        <f t="shared" si="1"/>
        <v>80.36</v>
      </c>
      <c r="I51" s="121"/>
      <c r="J51" s="121"/>
      <c r="K51" s="121"/>
      <c r="L51" s="127"/>
      <c r="M51" s="127"/>
      <c r="N51" s="127"/>
    </row>
    <row r="52" spans="1:14" s="47" customFormat="1" ht="20.399999999999999" customHeight="1">
      <c r="A52" s="111">
        <v>7</v>
      </c>
      <c r="B52" s="123" t="s">
        <v>516</v>
      </c>
      <c r="C52" s="123"/>
      <c r="D52" s="120">
        <v>41.3</v>
      </c>
      <c r="E52" s="293">
        <v>40</v>
      </c>
      <c r="F52" s="119">
        <v>36.200000000000003</v>
      </c>
      <c r="G52" s="120">
        <f t="shared" si="0"/>
        <v>-3.7999999999999972</v>
      </c>
      <c r="H52" s="120">
        <f t="shared" si="1"/>
        <v>90.5</v>
      </c>
      <c r="I52" s="121"/>
      <c r="J52" s="121"/>
      <c r="K52" s="121"/>
      <c r="L52" s="127"/>
      <c r="M52" s="127"/>
      <c r="N52" s="127"/>
    </row>
    <row r="53" spans="1:14" s="47" customFormat="1" ht="20.399999999999999" customHeight="1">
      <c r="A53" s="111">
        <v>8</v>
      </c>
      <c r="B53" s="123" t="s">
        <v>517</v>
      </c>
      <c r="C53" s="123"/>
      <c r="D53" s="120">
        <v>8.8000000000000007</v>
      </c>
      <c r="E53" s="293">
        <v>5</v>
      </c>
      <c r="F53" s="119">
        <v>9</v>
      </c>
      <c r="G53" s="120">
        <f t="shared" si="0"/>
        <v>4</v>
      </c>
      <c r="H53" s="120">
        <f t="shared" si="1"/>
        <v>180</v>
      </c>
      <c r="I53" s="121"/>
      <c r="J53" s="121"/>
      <c r="K53" s="121"/>
      <c r="L53" s="127"/>
      <c r="M53" s="127"/>
      <c r="N53" s="127"/>
    </row>
    <row r="54" spans="1:14" s="47" customFormat="1" ht="54" customHeight="1">
      <c r="A54" s="111">
        <v>9</v>
      </c>
      <c r="B54" s="123" t="s">
        <v>518</v>
      </c>
      <c r="C54" s="123"/>
      <c r="D54" s="120"/>
      <c r="E54" s="293">
        <v>40187.800000000003</v>
      </c>
      <c r="F54" s="119">
        <v>40187.800000000003</v>
      </c>
      <c r="G54" s="120">
        <f t="shared" si="0"/>
        <v>0</v>
      </c>
      <c r="H54" s="120">
        <f t="shared" si="1"/>
        <v>100</v>
      </c>
      <c r="I54" s="121"/>
      <c r="J54" s="121"/>
      <c r="K54" s="121"/>
      <c r="L54" s="127"/>
      <c r="M54" s="127"/>
      <c r="N54" s="127"/>
    </row>
    <row r="55" spans="1:14" s="47" customFormat="1" ht="23.4" customHeight="1">
      <c r="A55" s="111">
        <v>10</v>
      </c>
      <c r="B55" s="123" t="s">
        <v>887</v>
      </c>
      <c r="C55" s="123"/>
      <c r="D55" s="120"/>
      <c r="E55" s="293"/>
      <c r="F55" s="119">
        <v>23.3</v>
      </c>
      <c r="G55" s="120">
        <f>F55-E55</f>
        <v>23.3</v>
      </c>
      <c r="H55" s="120"/>
      <c r="I55" s="121"/>
      <c r="J55" s="121"/>
      <c r="K55" s="121"/>
      <c r="L55" s="127"/>
      <c r="M55" s="127"/>
      <c r="N55" s="127"/>
    </row>
    <row r="56" spans="1:14" s="47" customFormat="1" ht="18.600000000000001" customHeight="1">
      <c r="A56" s="111">
        <v>11</v>
      </c>
      <c r="B56" s="123" t="s">
        <v>519</v>
      </c>
      <c r="C56" s="123"/>
      <c r="D56" s="120">
        <v>65.099999999999994</v>
      </c>
      <c r="E56" s="120">
        <v>30</v>
      </c>
      <c r="F56" s="294">
        <v>6</v>
      </c>
      <c r="G56" s="120">
        <f t="shared" si="0"/>
        <v>-24</v>
      </c>
      <c r="H56" s="120">
        <f t="shared" si="1"/>
        <v>20</v>
      </c>
      <c r="I56" s="125"/>
      <c r="J56" s="125"/>
      <c r="K56" s="125"/>
      <c r="L56" s="127"/>
      <c r="M56" s="127"/>
      <c r="N56" s="127"/>
    </row>
    <row r="57" spans="1:14" s="47" customFormat="1" ht="18.600000000000001" customHeight="1">
      <c r="A57" s="113"/>
      <c r="B57" s="114" t="s">
        <v>520</v>
      </c>
      <c r="C57" s="115" t="s">
        <v>521</v>
      </c>
      <c r="D57" s="116">
        <f>SUM(D58:D59)</f>
        <v>1267</v>
      </c>
      <c r="E57" s="116">
        <f t="shared" ref="E57:F57" si="3">SUM(E58:E59)</f>
        <v>667.4</v>
      </c>
      <c r="F57" s="116">
        <f t="shared" si="3"/>
        <v>1287</v>
      </c>
      <c r="G57" s="116">
        <f t="shared" si="0"/>
        <v>619.6</v>
      </c>
      <c r="H57" s="116">
        <f t="shared" si="1"/>
        <v>192.8378783338328</v>
      </c>
      <c r="I57" s="117"/>
      <c r="J57" s="117"/>
      <c r="K57" s="117"/>
      <c r="L57" s="127"/>
      <c r="M57" s="127"/>
      <c r="N57" s="127"/>
    </row>
    <row r="58" spans="1:14" s="47" customFormat="1" ht="18.600000000000001" customHeight="1">
      <c r="A58" s="111">
        <v>1</v>
      </c>
      <c r="B58" s="128" t="s">
        <v>693</v>
      </c>
      <c r="C58" s="128"/>
      <c r="D58" s="120">
        <v>517.29999999999995</v>
      </c>
      <c r="E58" s="120">
        <v>57.3</v>
      </c>
      <c r="F58" s="119">
        <v>676.9</v>
      </c>
      <c r="G58" s="120">
        <f t="shared" si="0"/>
        <v>619.6</v>
      </c>
      <c r="H58" s="120">
        <f t="shared" si="1"/>
        <v>1181.326352530541</v>
      </c>
      <c r="I58" s="121"/>
      <c r="J58" s="121"/>
      <c r="K58" s="121"/>
      <c r="L58" s="127"/>
      <c r="M58" s="127"/>
      <c r="N58" s="127"/>
    </row>
    <row r="59" spans="1:14" s="47" customFormat="1" ht="18.600000000000001" customHeight="1">
      <c r="A59" s="111">
        <v>2</v>
      </c>
      <c r="B59" s="128" t="s">
        <v>522</v>
      </c>
      <c r="C59" s="128"/>
      <c r="D59" s="120">
        <v>749.7</v>
      </c>
      <c r="E59" s="120">
        <v>610.1</v>
      </c>
      <c r="F59" s="119">
        <v>610.1</v>
      </c>
      <c r="G59" s="120">
        <f t="shared" si="0"/>
        <v>0</v>
      </c>
      <c r="H59" s="120">
        <f t="shared" si="1"/>
        <v>100</v>
      </c>
      <c r="I59" s="121"/>
      <c r="J59" s="121"/>
      <c r="K59" s="121"/>
      <c r="L59" s="127"/>
      <c r="M59" s="127"/>
      <c r="N59" s="127"/>
    </row>
    <row r="60" spans="1:14" s="47" customFormat="1" ht="18.600000000000001" customHeight="1">
      <c r="A60" s="113"/>
      <c r="B60" s="114" t="s">
        <v>523</v>
      </c>
      <c r="C60" s="115" t="s">
        <v>524</v>
      </c>
      <c r="D60" s="116">
        <f t="shared" ref="D60:F60" si="4">SUM(D61:D64)</f>
        <v>4059</v>
      </c>
      <c r="E60" s="116">
        <f t="shared" si="4"/>
        <v>30</v>
      </c>
      <c r="F60" s="116">
        <f t="shared" si="4"/>
        <v>264</v>
      </c>
      <c r="G60" s="116">
        <f t="shared" si="0"/>
        <v>234</v>
      </c>
      <c r="H60" s="116">
        <f t="shared" si="1"/>
        <v>880.00000000000011</v>
      </c>
      <c r="I60" s="117"/>
      <c r="J60" s="117"/>
      <c r="K60" s="117"/>
      <c r="L60" s="127"/>
      <c r="M60" s="127"/>
      <c r="N60" s="127"/>
    </row>
    <row r="61" spans="1:14" s="47" customFormat="1" ht="18.600000000000001" customHeight="1">
      <c r="A61" s="111">
        <v>1</v>
      </c>
      <c r="B61" s="123" t="s">
        <v>525</v>
      </c>
      <c r="C61" s="123"/>
      <c r="D61" s="120">
        <v>8.3000000000000007</v>
      </c>
      <c r="E61" s="120">
        <v>10</v>
      </c>
      <c r="F61" s="119">
        <v>234.6</v>
      </c>
      <c r="G61" s="120">
        <f t="shared" si="0"/>
        <v>224.6</v>
      </c>
      <c r="H61" s="120">
        <f t="shared" si="1"/>
        <v>2346</v>
      </c>
      <c r="I61" s="121"/>
      <c r="J61" s="121"/>
      <c r="K61" s="121"/>
      <c r="L61" s="127"/>
      <c r="M61" s="127"/>
      <c r="N61" s="127"/>
    </row>
    <row r="62" spans="1:14" s="47" customFormat="1" ht="18.600000000000001" customHeight="1">
      <c r="A62" s="111">
        <v>2</v>
      </c>
      <c r="B62" s="123" t="s">
        <v>526</v>
      </c>
      <c r="C62" s="123"/>
      <c r="D62" s="120"/>
      <c r="E62" s="120">
        <v>20</v>
      </c>
      <c r="F62" s="119"/>
      <c r="G62" s="120">
        <f t="shared" si="0"/>
        <v>-20</v>
      </c>
      <c r="H62" s="120">
        <f t="shared" si="1"/>
        <v>0</v>
      </c>
      <c r="I62" s="121"/>
      <c r="J62" s="121"/>
      <c r="K62" s="121"/>
      <c r="L62" s="127"/>
      <c r="M62" s="127"/>
      <c r="N62" s="127"/>
    </row>
    <row r="63" spans="1:14" s="47" customFormat="1" ht="18.600000000000001" customHeight="1">
      <c r="A63" s="111">
        <v>3</v>
      </c>
      <c r="B63" s="123" t="s">
        <v>527</v>
      </c>
      <c r="C63" s="123"/>
      <c r="D63" s="120">
        <v>4022.6</v>
      </c>
      <c r="E63" s="120"/>
      <c r="F63" s="119"/>
      <c r="G63" s="120">
        <f t="shared" si="0"/>
        <v>0</v>
      </c>
      <c r="H63" s="120"/>
      <c r="I63" s="121"/>
      <c r="J63" s="121"/>
      <c r="K63" s="121"/>
      <c r="L63" s="127"/>
      <c r="M63" s="127"/>
      <c r="N63" s="127"/>
    </row>
    <row r="64" spans="1:14" s="47" customFormat="1" ht="18.600000000000001" customHeight="1">
      <c r="A64" s="111">
        <v>4</v>
      </c>
      <c r="B64" s="123" t="s">
        <v>935</v>
      </c>
      <c r="C64" s="123"/>
      <c r="D64" s="120">
        <v>28.1</v>
      </c>
      <c r="E64" s="120"/>
      <c r="F64" s="119">
        <v>29.4</v>
      </c>
      <c r="G64" s="116">
        <f t="shared" si="0"/>
        <v>29.4</v>
      </c>
      <c r="H64" s="120"/>
      <c r="I64" s="121" t="s">
        <v>936</v>
      </c>
      <c r="J64" s="121"/>
      <c r="K64" s="121"/>
      <c r="L64" s="127"/>
      <c r="M64" s="127"/>
      <c r="N64" s="127"/>
    </row>
    <row r="65" spans="1:14" s="47" customFormat="1">
      <c r="A65" s="533" t="s">
        <v>528</v>
      </c>
      <c r="B65" s="534"/>
      <c r="C65" s="534"/>
      <c r="D65" s="534"/>
      <c r="E65" s="534"/>
      <c r="F65" s="534"/>
      <c r="G65" s="534"/>
      <c r="H65" s="535"/>
      <c r="I65" s="112"/>
      <c r="J65" s="112"/>
      <c r="K65" s="112"/>
      <c r="L65" s="127"/>
      <c r="M65" s="127"/>
      <c r="N65" s="127"/>
    </row>
    <row r="66" spans="1:14" s="47" customFormat="1" ht="15.6">
      <c r="A66" s="113"/>
      <c r="B66" s="114" t="s">
        <v>529</v>
      </c>
      <c r="C66" s="115" t="s">
        <v>530</v>
      </c>
      <c r="D66" s="116">
        <f t="shared" ref="D66:F66" si="5">SUM(D67:D83)</f>
        <v>288874</v>
      </c>
      <c r="E66" s="116">
        <f t="shared" si="5"/>
        <v>616830.9</v>
      </c>
      <c r="F66" s="116">
        <f t="shared" si="5"/>
        <v>405888</v>
      </c>
      <c r="G66" s="116">
        <f>F66-E66</f>
        <v>-210942.90000000002</v>
      </c>
      <c r="H66" s="116">
        <f>F66/E66*100</f>
        <v>65.802150962281559</v>
      </c>
      <c r="I66" s="117"/>
      <c r="J66" s="117"/>
      <c r="K66" s="117"/>
      <c r="L66" s="127"/>
      <c r="M66" s="127"/>
      <c r="N66" s="127"/>
    </row>
    <row r="67" spans="1:14" s="47" customFormat="1" ht="24" customHeight="1">
      <c r="A67" s="111">
        <v>1</v>
      </c>
      <c r="B67" s="124" t="s">
        <v>930</v>
      </c>
      <c r="C67" s="124"/>
      <c r="D67" s="119">
        <v>4251.3999999999996</v>
      </c>
      <c r="E67" s="293">
        <v>1200</v>
      </c>
      <c r="F67" s="119">
        <v>3605.2</v>
      </c>
      <c r="G67" s="120">
        <f>F67-E67</f>
        <v>2405.1999999999998</v>
      </c>
      <c r="H67" s="120">
        <f t="shared" ref="H67:H83" si="6">F67/E67*100</f>
        <v>300.43333333333334</v>
      </c>
      <c r="I67" s="121"/>
      <c r="J67" s="121"/>
      <c r="K67" s="121"/>
      <c r="L67" s="127"/>
      <c r="M67" s="127"/>
      <c r="N67" s="127"/>
    </row>
    <row r="68" spans="1:14" s="47" customFormat="1" ht="19.5" customHeight="1">
      <c r="A68" s="111">
        <v>2</v>
      </c>
      <c r="B68" s="118" t="s">
        <v>532</v>
      </c>
      <c r="C68" s="118"/>
      <c r="D68" s="119">
        <v>349.1</v>
      </c>
      <c r="E68" s="293">
        <v>340</v>
      </c>
      <c r="F68" s="119">
        <v>400.1</v>
      </c>
      <c r="G68" s="120">
        <f t="shared" ref="G68:G81" si="7">F68-E68</f>
        <v>60.100000000000023</v>
      </c>
      <c r="H68" s="120">
        <f t="shared" si="6"/>
        <v>117.67647058823529</v>
      </c>
      <c r="I68" s="121"/>
      <c r="J68" s="121"/>
      <c r="K68" s="121"/>
      <c r="L68" s="127"/>
      <c r="M68" s="127"/>
      <c r="N68" s="127"/>
    </row>
    <row r="69" spans="1:14" s="47" customFormat="1" ht="31.2">
      <c r="A69" s="111">
        <v>3</v>
      </c>
      <c r="B69" s="118" t="s">
        <v>533</v>
      </c>
      <c r="C69" s="118"/>
      <c r="D69" s="119"/>
      <c r="E69" s="293">
        <v>133035.4</v>
      </c>
      <c r="F69" s="119"/>
      <c r="G69" s="120">
        <f t="shared" si="7"/>
        <v>-133035.4</v>
      </c>
      <c r="H69" s="120">
        <f t="shared" si="6"/>
        <v>0</v>
      </c>
      <c r="I69" s="121"/>
      <c r="J69" s="121"/>
      <c r="K69" s="121"/>
      <c r="L69" s="127"/>
      <c r="M69" s="127"/>
      <c r="N69" s="127"/>
    </row>
    <row r="70" spans="1:14" s="47" customFormat="1" ht="24.75" customHeight="1">
      <c r="A70" s="111">
        <v>4</v>
      </c>
      <c r="B70" s="118" t="s">
        <v>534</v>
      </c>
      <c r="C70" s="118"/>
      <c r="D70" s="119"/>
      <c r="E70" s="293">
        <v>20719.099999999999</v>
      </c>
      <c r="F70" s="119"/>
      <c r="G70" s="120">
        <f t="shared" si="7"/>
        <v>-20719.099999999999</v>
      </c>
      <c r="H70" s="120">
        <f t="shared" si="6"/>
        <v>0</v>
      </c>
      <c r="I70" s="121"/>
      <c r="J70" s="121"/>
      <c r="K70" s="121"/>
      <c r="L70" s="127"/>
      <c r="M70" s="127"/>
      <c r="N70" s="127"/>
    </row>
    <row r="71" spans="1:14" s="47" customFormat="1" ht="15.6">
      <c r="A71" s="111">
        <v>5</v>
      </c>
      <c r="B71" s="118" t="s">
        <v>535</v>
      </c>
      <c r="C71" s="118"/>
      <c r="D71" s="119"/>
      <c r="E71" s="293"/>
      <c r="F71" s="119"/>
      <c r="G71" s="120"/>
      <c r="H71" s="120"/>
      <c r="I71" s="121"/>
      <c r="J71" s="121"/>
      <c r="K71" s="121"/>
      <c r="L71" s="129"/>
      <c r="M71" s="129"/>
      <c r="N71" s="127"/>
    </row>
    <row r="72" spans="1:14" s="47" customFormat="1" ht="21" customHeight="1">
      <c r="A72" s="130" t="s">
        <v>536</v>
      </c>
      <c r="B72" s="118" t="s">
        <v>537</v>
      </c>
      <c r="C72" s="118"/>
      <c r="D72" s="119">
        <v>10833.3</v>
      </c>
      <c r="E72" s="293">
        <v>4364.2</v>
      </c>
      <c r="F72" s="119">
        <v>4364.2</v>
      </c>
      <c r="G72" s="120">
        <f t="shared" si="7"/>
        <v>0</v>
      </c>
      <c r="H72" s="120">
        <f t="shared" si="6"/>
        <v>100</v>
      </c>
      <c r="I72" s="121"/>
      <c r="J72" s="121"/>
      <c r="K72" s="121"/>
      <c r="L72" s="129"/>
      <c r="M72" s="129"/>
      <c r="N72" s="127"/>
    </row>
    <row r="73" spans="1:14" s="47" customFormat="1" ht="24" customHeight="1">
      <c r="A73" s="130" t="s">
        <v>538</v>
      </c>
      <c r="B73" s="118" t="s">
        <v>581</v>
      </c>
      <c r="C73" s="118"/>
      <c r="D73" s="119">
        <v>7853.5</v>
      </c>
      <c r="E73" s="293">
        <v>2674.7</v>
      </c>
      <c r="F73" s="119">
        <v>2674.7</v>
      </c>
      <c r="G73" s="120">
        <f t="shared" si="7"/>
        <v>0</v>
      </c>
      <c r="H73" s="120">
        <f t="shared" si="6"/>
        <v>100</v>
      </c>
      <c r="I73" s="121"/>
      <c r="J73" s="121"/>
      <c r="K73" s="121"/>
      <c r="L73" s="129"/>
      <c r="M73" s="129"/>
      <c r="N73" s="127"/>
    </row>
    <row r="74" spans="1:14" s="47" customFormat="1" ht="15.6">
      <c r="A74" s="130" t="s">
        <v>540</v>
      </c>
      <c r="B74" s="118" t="s">
        <v>541</v>
      </c>
      <c r="C74" s="118"/>
      <c r="D74" s="119">
        <v>794.5</v>
      </c>
      <c r="E74" s="293">
        <v>462.5</v>
      </c>
      <c r="F74" s="119">
        <v>462.5</v>
      </c>
      <c r="G74" s="120">
        <f t="shared" si="7"/>
        <v>0</v>
      </c>
      <c r="H74" s="120">
        <f t="shared" si="6"/>
        <v>100</v>
      </c>
      <c r="I74" s="121"/>
      <c r="J74" s="121"/>
      <c r="K74" s="121"/>
      <c r="L74" s="129"/>
      <c r="M74" s="129"/>
      <c r="N74" s="127"/>
    </row>
    <row r="75" spans="1:14" s="47" customFormat="1" ht="15.6">
      <c r="A75" s="130" t="s">
        <v>542</v>
      </c>
      <c r="B75" s="118" t="s">
        <v>543</v>
      </c>
      <c r="C75" s="118"/>
      <c r="D75" s="119">
        <v>208581.6</v>
      </c>
      <c r="E75" s="293">
        <v>294803.09999999998</v>
      </c>
      <c r="F75" s="119">
        <v>294803.09999999998</v>
      </c>
      <c r="G75" s="120">
        <f t="shared" si="7"/>
        <v>0</v>
      </c>
      <c r="H75" s="120">
        <f t="shared" si="6"/>
        <v>100</v>
      </c>
      <c r="I75" s="121"/>
      <c r="J75" s="121"/>
      <c r="K75" s="121"/>
      <c r="L75" s="129"/>
      <c r="M75" s="129"/>
      <c r="N75" s="127"/>
    </row>
    <row r="76" spans="1:14" s="47" customFormat="1" ht="46.8" hidden="1">
      <c r="A76" s="130" t="s">
        <v>544</v>
      </c>
      <c r="B76" s="118" t="s">
        <v>545</v>
      </c>
      <c r="C76" s="118"/>
      <c r="D76" s="119"/>
      <c r="E76" s="474"/>
      <c r="F76" s="119"/>
      <c r="G76" s="120">
        <f t="shared" si="7"/>
        <v>0</v>
      </c>
      <c r="H76" s="120" t="e">
        <f t="shared" si="6"/>
        <v>#DIV/0!</v>
      </c>
      <c r="I76" s="131"/>
      <c r="J76" s="131"/>
      <c r="K76" s="131"/>
      <c r="L76" s="129"/>
      <c r="M76" s="129"/>
      <c r="N76" s="127"/>
    </row>
    <row r="77" spans="1:14" s="47" customFormat="1" ht="31.2" hidden="1">
      <c r="A77" s="111">
        <v>10</v>
      </c>
      <c r="B77" s="118" t="s">
        <v>546</v>
      </c>
      <c r="C77" s="118"/>
      <c r="D77" s="119"/>
      <c r="E77" s="293"/>
      <c r="F77" s="119"/>
      <c r="G77" s="120">
        <f t="shared" si="7"/>
        <v>0</v>
      </c>
      <c r="H77" s="120" t="e">
        <f t="shared" si="6"/>
        <v>#DIV/0!</v>
      </c>
      <c r="I77" s="121"/>
      <c r="J77" s="121"/>
      <c r="K77" s="121"/>
      <c r="L77" s="129"/>
      <c r="M77" s="129"/>
      <c r="N77" s="127"/>
    </row>
    <row r="78" spans="1:14" s="47" customFormat="1" ht="31.2" hidden="1">
      <c r="A78" s="130" t="s">
        <v>547</v>
      </c>
      <c r="B78" s="124" t="s">
        <v>548</v>
      </c>
      <c r="C78" s="124"/>
      <c r="D78" s="119"/>
      <c r="E78" s="293"/>
      <c r="F78" s="119"/>
      <c r="G78" s="120">
        <f t="shared" si="7"/>
        <v>0</v>
      </c>
      <c r="H78" s="120" t="e">
        <f t="shared" si="6"/>
        <v>#DIV/0!</v>
      </c>
      <c r="I78" s="121"/>
      <c r="J78" s="121"/>
      <c r="K78" s="121"/>
      <c r="L78" s="129"/>
      <c r="M78" s="129"/>
      <c r="N78" s="127"/>
    </row>
    <row r="79" spans="1:14" s="47" customFormat="1" ht="46.8">
      <c r="A79" s="130" t="s">
        <v>544</v>
      </c>
      <c r="B79" s="118" t="s">
        <v>549</v>
      </c>
      <c r="C79" s="118"/>
      <c r="D79" s="119">
        <v>56210.6</v>
      </c>
      <c r="E79" s="293">
        <v>99459.8</v>
      </c>
      <c r="F79" s="119">
        <v>99459.8</v>
      </c>
      <c r="G79" s="120">
        <f t="shared" si="7"/>
        <v>0</v>
      </c>
      <c r="H79" s="120">
        <f t="shared" si="6"/>
        <v>100</v>
      </c>
      <c r="I79" s="121"/>
      <c r="J79" s="121"/>
      <c r="K79" s="121"/>
      <c r="L79" s="129"/>
      <c r="M79" s="129"/>
      <c r="N79" s="127"/>
    </row>
    <row r="80" spans="1:14" s="47" customFormat="1" ht="31.2" hidden="1">
      <c r="A80" s="111">
        <v>12</v>
      </c>
      <c r="B80" s="118" t="s">
        <v>550</v>
      </c>
      <c r="C80" s="118"/>
      <c r="D80" s="119"/>
      <c r="E80" s="293"/>
      <c r="F80" s="119"/>
      <c r="G80" s="120">
        <f t="shared" si="7"/>
        <v>0</v>
      </c>
      <c r="H80" s="120" t="e">
        <f t="shared" si="6"/>
        <v>#DIV/0!</v>
      </c>
      <c r="I80" s="121"/>
      <c r="J80" s="121"/>
      <c r="K80" s="121"/>
      <c r="L80" s="127"/>
      <c r="M80" s="127"/>
      <c r="N80" s="127"/>
    </row>
    <row r="81" spans="1:14" s="47" customFormat="1" ht="30" customHeight="1">
      <c r="A81" s="111">
        <v>6</v>
      </c>
      <c r="B81" s="118" t="s">
        <v>888</v>
      </c>
      <c r="C81" s="118"/>
      <c r="D81" s="119"/>
      <c r="E81" s="293"/>
      <c r="F81" s="119">
        <v>118.4</v>
      </c>
      <c r="G81" s="120">
        <f t="shared" si="7"/>
        <v>118.4</v>
      </c>
      <c r="H81" s="120"/>
      <c r="I81" s="121" t="s">
        <v>931</v>
      </c>
      <c r="J81" s="121"/>
      <c r="K81" s="121"/>
      <c r="L81" s="127"/>
      <c r="M81" s="127"/>
      <c r="N81" s="127"/>
    </row>
    <row r="82" spans="1:14" s="47" customFormat="1" ht="20.25" customHeight="1">
      <c r="A82" s="111">
        <v>7</v>
      </c>
      <c r="B82" s="118" t="s">
        <v>551</v>
      </c>
      <c r="C82" s="118"/>
      <c r="D82" s="119"/>
      <c r="E82" s="293">
        <v>47808.6</v>
      </c>
      <c r="F82" s="119"/>
      <c r="G82" s="120">
        <f>F82-E82</f>
        <v>-47808.6</v>
      </c>
      <c r="H82" s="120">
        <f t="shared" si="6"/>
        <v>0</v>
      </c>
      <c r="I82" s="121"/>
      <c r="J82" s="121"/>
      <c r="K82" s="121"/>
      <c r="L82" s="127"/>
      <c r="M82" s="127"/>
      <c r="N82" s="127"/>
    </row>
    <row r="83" spans="1:14" s="47" customFormat="1" ht="31.2">
      <c r="A83" s="111">
        <v>8</v>
      </c>
      <c r="B83" s="132" t="s">
        <v>552</v>
      </c>
      <c r="C83" s="132"/>
      <c r="D83" s="119"/>
      <c r="E83" s="293">
        <v>11963.5</v>
      </c>
      <c r="F83" s="119"/>
      <c r="G83" s="120">
        <f>F83-E83</f>
        <v>-11963.5</v>
      </c>
      <c r="H83" s="120">
        <f t="shared" si="6"/>
        <v>0</v>
      </c>
      <c r="I83" s="121"/>
      <c r="J83" s="121"/>
      <c r="K83" s="121"/>
      <c r="L83" s="127"/>
      <c r="M83" s="127"/>
      <c r="N83" s="127"/>
    </row>
    <row r="84" spans="1:14" s="47" customFormat="1" ht="15.6">
      <c r="A84" s="536"/>
      <c r="B84" s="537"/>
      <c r="C84" s="537"/>
      <c r="D84" s="537"/>
      <c r="E84" s="537"/>
      <c r="F84" s="537"/>
      <c r="G84" s="537"/>
      <c r="H84" s="537"/>
      <c r="I84" s="537"/>
      <c r="J84" s="537"/>
      <c r="K84" s="538"/>
      <c r="L84" s="127"/>
      <c r="M84" s="127"/>
      <c r="N84" s="127"/>
    </row>
    <row r="85" spans="1:14" s="47" customFormat="1" ht="15.6">
      <c r="A85" s="113"/>
      <c r="B85" s="114" t="s">
        <v>553</v>
      </c>
      <c r="C85" s="115" t="s">
        <v>554</v>
      </c>
      <c r="D85" s="116">
        <f t="shared" ref="D85:F85" si="8">SUM(D86:D86)</f>
        <v>136</v>
      </c>
      <c r="E85" s="116">
        <f t="shared" si="8"/>
        <v>156</v>
      </c>
      <c r="F85" s="116">
        <f t="shared" si="8"/>
        <v>108</v>
      </c>
      <c r="G85" s="116">
        <f>F85-E85</f>
        <v>-48</v>
      </c>
      <c r="H85" s="116">
        <f>F85/E85*100</f>
        <v>69.230769230769226</v>
      </c>
      <c r="I85" s="117"/>
      <c r="J85" s="117"/>
      <c r="K85" s="117"/>
      <c r="L85" s="127"/>
      <c r="M85" s="127"/>
      <c r="N85" s="127"/>
    </row>
    <row r="86" spans="1:14" s="47" customFormat="1" ht="31.2">
      <c r="A86" s="111">
        <v>1</v>
      </c>
      <c r="B86" s="133" t="s">
        <v>927</v>
      </c>
      <c r="C86" s="133"/>
      <c r="D86" s="119">
        <v>136</v>
      </c>
      <c r="E86" s="120">
        <v>156</v>
      </c>
      <c r="F86" s="119">
        <v>108</v>
      </c>
      <c r="G86" s="120">
        <f>F86-E86</f>
        <v>-48</v>
      </c>
      <c r="H86" s="120">
        <f>F86/E86*100</f>
        <v>69.230769230769226</v>
      </c>
      <c r="I86" s="121"/>
      <c r="J86" s="121"/>
      <c r="K86" s="121"/>
      <c r="L86" s="127"/>
      <c r="M86" s="127"/>
      <c r="N86" s="127"/>
    </row>
    <row r="87" spans="1:14" s="47" customFormat="1" ht="15.6">
      <c r="A87" s="536"/>
      <c r="B87" s="537"/>
      <c r="C87" s="537"/>
      <c r="D87" s="537"/>
      <c r="E87" s="537"/>
      <c r="F87" s="537"/>
      <c r="G87" s="537"/>
      <c r="H87" s="537"/>
      <c r="I87" s="537"/>
      <c r="J87" s="537"/>
      <c r="K87" s="538"/>
      <c r="L87" s="127"/>
      <c r="M87" s="127"/>
      <c r="N87" s="127"/>
    </row>
    <row r="88" spans="1:14" s="47" customFormat="1" ht="15.6">
      <c r="A88" s="113"/>
      <c r="B88" s="114" t="s">
        <v>556</v>
      </c>
      <c r="C88" s="115" t="s">
        <v>557</v>
      </c>
      <c r="D88" s="116">
        <f>SUM(D89:D101)</f>
        <v>6041</v>
      </c>
      <c r="E88" s="116">
        <f>SUM(E89:E99)</f>
        <v>6110</v>
      </c>
      <c r="F88" s="116">
        <f>SUM(F89:F101)</f>
        <v>5280.0000000000009</v>
      </c>
      <c r="G88" s="116">
        <f>F88-E88</f>
        <v>-829.99999999999909</v>
      </c>
      <c r="H88" s="116">
        <f>F88/E88*100</f>
        <v>86.41571194762686</v>
      </c>
      <c r="I88" s="117"/>
      <c r="J88" s="117"/>
      <c r="K88" s="117"/>
      <c r="L88" s="127"/>
      <c r="M88" s="127"/>
      <c r="N88" s="127"/>
    </row>
    <row r="89" spans="1:14" s="47" customFormat="1" ht="15.6">
      <c r="A89" s="111">
        <v>1</v>
      </c>
      <c r="B89" s="118" t="s">
        <v>919</v>
      </c>
      <c r="C89" s="118"/>
      <c r="D89" s="120"/>
      <c r="E89" s="120"/>
      <c r="F89" s="119"/>
      <c r="G89" s="116">
        <f t="shared" ref="G89:G101" si="9">F89-E89</f>
        <v>0</v>
      </c>
      <c r="H89" s="116"/>
      <c r="I89" s="121"/>
      <c r="J89" s="121"/>
      <c r="K89" s="121"/>
      <c r="L89" s="127"/>
      <c r="M89" s="127"/>
      <c r="N89" s="127"/>
    </row>
    <row r="90" spans="1:14" s="47" customFormat="1" ht="15.6">
      <c r="A90" s="111">
        <v>2</v>
      </c>
      <c r="B90" s="118" t="s">
        <v>934</v>
      </c>
      <c r="C90" s="118"/>
      <c r="D90" s="119">
        <v>600.5</v>
      </c>
      <c r="E90" s="293">
        <v>460</v>
      </c>
      <c r="F90" s="119">
        <v>230.1</v>
      </c>
      <c r="G90" s="120">
        <f t="shared" si="9"/>
        <v>-229.9</v>
      </c>
      <c r="H90" s="120">
        <f t="shared" ref="H90:H99" si="10">F90/E90*100</f>
        <v>50.021739130434781</v>
      </c>
      <c r="I90" s="121"/>
      <c r="J90" s="121"/>
      <c r="K90" s="121"/>
      <c r="L90" s="127"/>
      <c r="M90" s="127"/>
      <c r="N90" s="127"/>
    </row>
    <row r="91" spans="1:14" s="47" customFormat="1" ht="31.2">
      <c r="A91" s="111">
        <v>3</v>
      </c>
      <c r="B91" s="118" t="s">
        <v>558</v>
      </c>
      <c r="C91" s="118"/>
      <c r="D91" s="119">
        <v>5182.3999999999996</v>
      </c>
      <c r="E91" s="293">
        <v>5500</v>
      </c>
      <c r="F91" s="119">
        <v>4758.1000000000004</v>
      </c>
      <c r="G91" s="120">
        <f t="shared" si="9"/>
        <v>-741.89999999999964</v>
      </c>
      <c r="H91" s="120">
        <f t="shared" si="10"/>
        <v>86.510909090909095</v>
      </c>
      <c r="I91" s="121"/>
      <c r="J91" s="121"/>
      <c r="K91" s="121"/>
      <c r="L91" s="127"/>
      <c r="M91" s="127"/>
      <c r="N91" s="127"/>
    </row>
    <row r="92" spans="1:14" s="47" customFormat="1" ht="31.2">
      <c r="A92" s="111">
        <v>4</v>
      </c>
      <c r="B92" s="118" t="s">
        <v>920</v>
      </c>
      <c r="C92" s="118"/>
      <c r="D92" s="119"/>
      <c r="E92" s="293">
        <v>20</v>
      </c>
      <c r="F92" s="119">
        <v>10</v>
      </c>
      <c r="G92" s="120">
        <f t="shared" si="9"/>
        <v>-10</v>
      </c>
      <c r="H92" s="120">
        <f t="shared" si="10"/>
        <v>50</v>
      </c>
      <c r="I92" s="121"/>
      <c r="J92" s="121"/>
      <c r="K92" s="121"/>
      <c r="L92" s="127"/>
      <c r="M92" s="127"/>
      <c r="N92" s="127"/>
    </row>
    <row r="93" spans="1:14" s="47" customFormat="1" ht="15.6">
      <c r="A93" s="111">
        <v>5</v>
      </c>
      <c r="B93" s="118" t="s">
        <v>918</v>
      </c>
      <c r="C93" s="118"/>
      <c r="D93" s="119"/>
      <c r="E93" s="293"/>
      <c r="F93" s="119"/>
      <c r="G93" s="120"/>
      <c r="H93" s="120"/>
      <c r="I93" s="121"/>
      <c r="J93" s="121"/>
      <c r="K93" s="121"/>
      <c r="L93" s="127"/>
      <c r="M93" s="127"/>
      <c r="N93" s="127"/>
    </row>
    <row r="94" spans="1:14" s="47" customFormat="1" ht="15.6">
      <c r="A94" s="111"/>
      <c r="B94" s="118" t="s">
        <v>559</v>
      </c>
      <c r="C94" s="118"/>
      <c r="D94" s="119">
        <v>15</v>
      </c>
      <c r="E94" s="293">
        <v>50</v>
      </c>
      <c r="F94" s="119">
        <v>17.100000000000001</v>
      </c>
      <c r="G94" s="120">
        <f t="shared" si="9"/>
        <v>-32.9</v>
      </c>
      <c r="H94" s="120">
        <f t="shared" si="10"/>
        <v>34.200000000000003</v>
      </c>
      <c r="I94" s="121"/>
      <c r="J94" s="121"/>
      <c r="K94" s="121"/>
      <c r="L94" s="127"/>
      <c r="M94" s="127"/>
      <c r="N94" s="127"/>
    </row>
    <row r="95" spans="1:14" s="47" customFormat="1" ht="15.6">
      <c r="A95" s="111"/>
      <c r="B95" s="118" t="s">
        <v>917</v>
      </c>
      <c r="C95" s="118"/>
      <c r="D95" s="119"/>
      <c r="E95" s="293">
        <v>20</v>
      </c>
      <c r="F95" s="119"/>
      <c r="G95" s="120">
        <f t="shared" si="9"/>
        <v>-20</v>
      </c>
      <c r="H95" s="120">
        <f t="shared" si="10"/>
        <v>0</v>
      </c>
      <c r="I95" s="121"/>
      <c r="J95" s="121"/>
      <c r="K95" s="121"/>
      <c r="L95" s="127"/>
      <c r="M95" s="127"/>
      <c r="N95" s="127"/>
    </row>
    <row r="96" spans="1:14" s="47" customFormat="1" ht="15.6">
      <c r="A96" s="111"/>
      <c r="B96" s="118" t="s">
        <v>561</v>
      </c>
      <c r="C96" s="118"/>
      <c r="D96" s="119">
        <v>10.5</v>
      </c>
      <c r="E96" s="293">
        <v>2</v>
      </c>
      <c r="F96" s="119">
        <v>4.4000000000000004</v>
      </c>
      <c r="G96" s="120">
        <f t="shared" si="9"/>
        <v>2.4000000000000004</v>
      </c>
      <c r="H96" s="120">
        <f t="shared" si="10"/>
        <v>220.00000000000003</v>
      </c>
      <c r="I96" s="121"/>
      <c r="J96" s="121"/>
      <c r="K96" s="121"/>
      <c r="L96" s="127"/>
      <c r="M96" s="127"/>
      <c r="N96" s="127"/>
    </row>
    <row r="97" spans="1:14" s="47" customFormat="1" ht="15.6">
      <c r="A97" s="111"/>
      <c r="B97" s="118" t="s">
        <v>562</v>
      </c>
      <c r="C97" s="118"/>
      <c r="D97" s="119"/>
      <c r="E97" s="293"/>
      <c r="F97" s="119">
        <v>4</v>
      </c>
      <c r="G97" s="120">
        <f t="shared" si="9"/>
        <v>4</v>
      </c>
      <c r="H97" s="120"/>
      <c r="I97" s="121"/>
      <c r="J97" s="121"/>
      <c r="K97" s="121"/>
      <c r="L97" s="127"/>
      <c r="M97" s="127"/>
      <c r="N97" s="127"/>
    </row>
    <row r="98" spans="1:14" s="47" customFormat="1" ht="15.6">
      <c r="A98" s="111"/>
      <c r="B98" s="118" t="s">
        <v>563</v>
      </c>
      <c r="C98" s="118"/>
      <c r="D98" s="119">
        <v>36.299999999999997</v>
      </c>
      <c r="E98" s="293">
        <v>40</v>
      </c>
      <c r="F98" s="119">
        <v>256.3</v>
      </c>
      <c r="G98" s="120">
        <f t="shared" si="9"/>
        <v>216.3</v>
      </c>
      <c r="H98" s="120">
        <f t="shared" si="10"/>
        <v>640.75000000000011</v>
      </c>
      <c r="I98" s="121"/>
      <c r="J98" s="121"/>
      <c r="K98" s="121"/>
      <c r="L98" s="127"/>
      <c r="M98" s="127"/>
      <c r="N98" s="127"/>
    </row>
    <row r="99" spans="1:14" s="47" customFormat="1" ht="15.6">
      <c r="A99" s="113"/>
      <c r="B99" s="124" t="s">
        <v>564</v>
      </c>
      <c r="C99" s="124"/>
      <c r="D99" s="296">
        <v>9.3000000000000007</v>
      </c>
      <c r="E99" s="113">
        <v>18</v>
      </c>
      <c r="F99" s="296"/>
      <c r="G99" s="120">
        <f t="shared" si="9"/>
        <v>-18</v>
      </c>
      <c r="H99" s="120">
        <f t="shared" si="10"/>
        <v>0</v>
      </c>
      <c r="I99" s="129"/>
      <c r="J99" s="129"/>
      <c r="K99" s="129"/>
      <c r="L99" s="127"/>
      <c r="M99" s="127"/>
      <c r="N99" s="127"/>
    </row>
    <row r="100" spans="1:14" s="47" customFormat="1" ht="15.6">
      <c r="A100" s="113"/>
      <c r="B100" s="124" t="s">
        <v>565</v>
      </c>
      <c r="C100" s="124"/>
      <c r="D100" s="296">
        <v>12.8</v>
      </c>
      <c r="E100" s="113"/>
      <c r="F100" s="296"/>
      <c r="G100" s="120">
        <f t="shared" si="9"/>
        <v>0</v>
      </c>
      <c r="H100" s="120"/>
      <c r="I100" s="129"/>
      <c r="J100" s="129"/>
      <c r="K100" s="129"/>
      <c r="L100" s="127"/>
      <c r="M100" s="127"/>
      <c r="N100" s="127"/>
    </row>
    <row r="101" spans="1:14" s="47" customFormat="1" ht="15.6">
      <c r="A101" s="113"/>
      <c r="B101" s="124" t="s">
        <v>921</v>
      </c>
      <c r="C101" s="124"/>
      <c r="D101" s="296">
        <v>174.2</v>
      </c>
      <c r="E101" s="113"/>
      <c r="F101" s="296"/>
      <c r="G101" s="120">
        <f t="shared" si="9"/>
        <v>0</v>
      </c>
      <c r="H101" s="120"/>
      <c r="I101" s="129"/>
      <c r="J101" s="129"/>
      <c r="K101" s="129"/>
      <c r="L101" s="127"/>
      <c r="M101" s="127"/>
      <c r="N101" s="127"/>
    </row>
    <row r="102" spans="1:14" s="47" customFormat="1" ht="126.6" customHeight="1">
      <c r="A102" s="127"/>
      <c r="B102" s="134"/>
      <c r="C102" s="134"/>
      <c r="D102" s="127"/>
      <c r="E102" s="127"/>
      <c r="F102" s="127"/>
      <c r="G102" s="127"/>
      <c r="H102" s="127"/>
      <c r="I102" s="129"/>
      <c r="J102" s="129"/>
      <c r="K102" s="129"/>
      <c r="L102" s="127"/>
      <c r="M102" s="127"/>
      <c r="N102" s="127"/>
    </row>
    <row r="103" spans="1:14" s="135" customFormat="1">
      <c r="A103" s="530" t="s">
        <v>567</v>
      </c>
      <c r="B103" s="530"/>
      <c r="C103" s="470"/>
      <c r="D103" s="531" t="s">
        <v>80</v>
      </c>
      <c r="E103" s="531"/>
      <c r="F103" s="137"/>
      <c r="G103" s="468" t="s">
        <v>568</v>
      </c>
      <c r="H103" s="468"/>
      <c r="I103" s="468"/>
    </row>
    <row r="104" spans="1:14">
      <c r="B104" s="136"/>
    </row>
    <row r="105" spans="1:14">
      <c r="B105" s="136"/>
    </row>
    <row r="106" spans="1:14">
      <c r="B106" s="136"/>
    </row>
    <row r="107" spans="1:14">
      <c r="B107" s="136"/>
    </row>
    <row r="108" spans="1:14">
      <c r="B108" s="136"/>
    </row>
    <row r="109" spans="1:14">
      <c r="B109" s="136"/>
    </row>
    <row r="110" spans="1:14">
      <c r="B110" s="136"/>
    </row>
    <row r="111" spans="1:14">
      <c r="B111" s="136"/>
    </row>
    <row r="112" spans="1:14">
      <c r="B112" s="136"/>
    </row>
    <row r="113" spans="2:2">
      <c r="B113" s="136"/>
    </row>
    <row r="114" spans="2:2">
      <c r="B114" s="136"/>
    </row>
    <row r="115" spans="2:2">
      <c r="B115" s="136"/>
    </row>
    <row r="116" spans="2:2">
      <c r="B116" s="136"/>
    </row>
    <row r="117" spans="2:2">
      <c r="B117" s="136"/>
    </row>
    <row r="118" spans="2:2">
      <c r="B118" s="136"/>
    </row>
    <row r="119" spans="2:2">
      <c r="B119" s="136"/>
    </row>
    <row r="120" spans="2:2">
      <c r="B120" s="136"/>
    </row>
    <row r="121" spans="2:2">
      <c r="B121" s="136"/>
    </row>
    <row r="122" spans="2:2">
      <c r="B122" s="136"/>
    </row>
    <row r="123" spans="2:2">
      <c r="B123" s="136"/>
    </row>
    <row r="124" spans="2:2">
      <c r="B124" s="136"/>
    </row>
    <row r="125" spans="2:2">
      <c r="B125" s="136"/>
    </row>
    <row r="126" spans="2:2">
      <c r="B126" s="136"/>
    </row>
    <row r="127" spans="2:2">
      <c r="B127" s="136"/>
    </row>
    <row r="128" spans="2:2">
      <c r="B128" s="136"/>
    </row>
    <row r="129" spans="2:2">
      <c r="B129" s="136"/>
    </row>
    <row r="130" spans="2:2">
      <c r="B130" s="136"/>
    </row>
    <row r="131" spans="2:2">
      <c r="B131" s="136"/>
    </row>
    <row r="132" spans="2:2">
      <c r="B132" s="136"/>
    </row>
    <row r="133" spans="2:2">
      <c r="B133" s="136"/>
    </row>
    <row r="134" spans="2:2">
      <c r="B134" s="136"/>
    </row>
    <row r="135" spans="2:2">
      <c r="B135" s="136"/>
    </row>
    <row r="136" spans="2:2">
      <c r="B136" s="136"/>
    </row>
    <row r="137" spans="2:2">
      <c r="B137" s="136"/>
    </row>
    <row r="138" spans="2:2">
      <c r="B138" s="136"/>
    </row>
    <row r="139" spans="2:2">
      <c r="B139" s="136"/>
    </row>
    <row r="140" spans="2:2">
      <c r="B140" s="136"/>
    </row>
    <row r="141" spans="2:2">
      <c r="B141" s="136"/>
    </row>
    <row r="142" spans="2:2">
      <c r="B142" s="136"/>
    </row>
    <row r="143" spans="2:2">
      <c r="B143" s="136"/>
    </row>
    <row r="144" spans="2:2">
      <c r="B144" s="136"/>
    </row>
    <row r="145" spans="2:2">
      <c r="B145" s="136"/>
    </row>
    <row r="146" spans="2:2">
      <c r="B146" s="136"/>
    </row>
    <row r="147" spans="2:2">
      <c r="B147" s="136"/>
    </row>
    <row r="148" spans="2:2">
      <c r="B148" s="136"/>
    </row>
    <row r="149" spans="2:2">
      <c r="B149" s="136"/>
    </row>
    <row r="150" spans="2:2">
      <c r="B150" s="136"/>
    </row>
    <row r="151" spans="2:2">
      <c r="B151" s="136"/>
    </row>
    <row r="152" spans="2:2">
      <c r="B152" s="136"/>
    </row>
    <row r="153" spans="2:2">
      <c r="B153" s="136"/>
    </row>
    <row r="154" spans="2:2">
      <c r="B154" s="136"/>
    </row>
    <row r="155" spans="2:2">
      <c r="B155" s="136"/>
    </row>
    <row r="156" spans="2:2">
      <c r="B156" s="136"/>
    </row>
    <row r="157" spans="2:2">
      <c r="B157" s="136"/>
    </row>
    <row r="158" spans="2:2">
      <c r="B158" s="136"/>
    </row>
    <row r="159" spans="2:2">
      <c r="B159" s="136"/>
    </row>
    <row r="160" spans="2:2">
      <c r="B160" s="136"/>
    </row>
    <row r="161" spans="2:2">
      <c r="B161" s="136"/>
    </row>
    <row r="162" spans="2:2">
      <c r="B162" s="136"/>
    </row>
    <row r="163" spans="2:2">
      <c r="B163" s="136"/>
    </row>
    <row r="164" spans="2:2">
      <c r="B164" s="136"/>
    </row>
    <row r="165" spans="2:2">
      <c r="B165" s="136"/>
    </row>
    <row r="166" spans="2:2">
      <c r="B166" s="136"/>
    </row>
    <row r="167" spans="2:2">
      <c r="B167" s="136"/>
    </row>
    <row r="168" spans="2:2">
      <c r="B168" s="136"/>
    </row>
    <row r="169" spans="2:2">
      <c r="B169" s="136"/>
    </row>
    <row r="170" spans="2:2">
      <c r="B170" s="136"/>
    </row>
    <row r="171" spans="2:2">
      <c r="B171" s="136"/>
    </row>
    <row r="172" spans="2:2">
      <c r="B172" s="136"/>
    </row>
    <row r="173" spans="2:2">
      <c r="B173" s="136"/>
    </row>
    <row r="174" spans="2:2">
      <c r="B174" s="136"/>
    </row>
    <row r="175" spans="2:2">
      <c r="B175" s="136"/>
    </row>
    <row r="176" spans="2:2">
      <c r="B176" s="136"/>
    </row>
    <row r="177" spans="2:2">
      <c r="B177" s="136"/>
    </row>
    <row r="178" spans="2:2">
      <c r="B178" s="136"/>
    </row>
    <row r="179" spans="2:2">
      <c r="B179" s="136"/>
    </row>
    <row r="180" spans="2:2">
      <c r="B180" s="136"/>
    </row>
    <row r="181" spans="2:2">
      <c r="B181" s="136"/>
    </row>
    <row r="182" spans="2:2">
      <c r="B182" s="136"/>
    </row>
    <row r="183" spans="2:2">
      <c r="B183" s="136"/>
    </row>
    <row r="184" spans="2:2">
      <c r="B184" s="136"/>
    </row>
    <row r="185" spans="2:2">
      <c r="B185" s="136"/>
    </row>
    <row r="186" spans="2:2">
      <c r="B186" s="136"/>
    </row>
    <row r="187" spans="2:2">
      <c r="B187" s="136"/>
    </row>
    <row r="188" spans="2:2">
      <c r="B188" s="136"/>
    </row>
    <row r="189" spans="2:2">
      <c r="B189" s="136"/>
    </row>
    <row r="190" spans="2:2">
      <c r="B190" s="136"/>
    </row>
    <row r="191" spans="2:2">
      <c r="B191" s="136"/>
    </row>
    <row r="192" spans="2:2">
      <c r="B192" s="136"/>
    </row>
    <row r="193" spans="2:2">
      <c r="B193" s="136"/>
    </row>
    <row r="194" spans="2:2">
      <c r="B194" s="136"/>
    </row>
    <row r="195" spans="2:2">
      <c r="B195" s="136"/>
    </row>
    <row r="196" spans="2:2">
      <c r="B196" s="136"/>
    </row>
    <row r="197" spans="2:2">
      <c r="B197" s="136"/>
    </row>
    <row r="198" spans="2:2">
      <c r="B198" s="136"/>
    </row>
    <row r="199" spans="2:2">
      <c r="B199" s="136"/>
    </row>
    <row r="200" spans="2:2">
      <c r="B200" s="136"/>
    </row>
    <row r="201" spans="2:2">
      <c r="B201" s="136"/>
    </row>
    <row r="202" spans="2:2">
      <c r="B202" s="136"/>
    </row>
    <row r="203" spans="2:2">
      <c r="B203" s="136"/>
    </row>
    <row r="204" spans="2:2">
      <c r="B204" s="136"/>
    </row>
    <row r="205" spans="2:2">
      <c r="B205" s="136"/>
    </row>
    <row r="206" spans="2:2">
      <c r="B206" s="136"/>
    </row>
    <row r="207" spans="2:2">
      <c r="B207" s="136"/>
    </row>
    <row r="208" spans="2:2">
      <c r="B208" s="136"/>
    </row>
    <row r="209" spans="2:2">
      <c r="B209" s="136"/>
    </row>
    <row r="210" spans="2:2">
      <c r="B210" s="136"/>
    </row>
    <row r="211" spans="2:2">
      <c r="B211" s="136"/>
    </row>
    <row r="212" spans="2:2">
      <c r="B212" s="136"/>
    </row>
    <row r="213" spans="2:2">
      <c r="B213" s="136"/>
    </row>
    <row r="214" spans="2:2">
      <c r="B214" s="136"/>
    </row>
    <row r="215" spans="2:2">
      <c r="B215" s="136"/>
    </row>
    <row r="216" spans="2:2">
      <c r="B216" s="136"/>
    </row>
    <row r="217" spans="2:2">
      <c r="B217" s="136"/>
    </row>
    <row r="218" spans="2:2">
      <c r="B218" s="136"/>
    </row>
    <row r="219" spans="2:2">
      <c r="B219" s="136"/>
    </row>
    <row r="220" spans="2:2">
      <c r="B220" s="136"/>
    </row>
    <row r="221" spans="2:2">
      <c r="B221" s="136"/>
    </row>
    <row r="222" spans="2:2">
      <c r="B222" s="136"/>
    </row>
    <row r="223" spans="2:2">
      <c r="B223" s="136"/>
    </row>
    <row r="224" spans="2:2">
      <c r="B224" s="136"/>
    </row>
    <row r="225" spans="2:2">
      <c r="B225" s="136"/>
    </row>
    <row r="226" spans="2:2">
      <c r="B226" s="136"/>
    </row>
    <row r="227" spans="2:2">
      <c r="B227" s="136"/>
    </row>
    <row r="228" spans="2:2">
      <c r="B228" s="136"/>
    </row>
    <row r="229" spans="2:2">
      <c r="B229" s="136"/>
    </row>
    <row r="230" spans="2:2">
      <c r="B230" s="136"/>
    </row>
    <row r="231" spans="2:2">
      <c r="B231" s="136"/>
    </row>
    <row r="232" spans="2:2">
      <c r="B232" s="136"/>
    </row>
    <row r="233" spans="2:2">
      <c r="B233" s="136"/>
    </row>
    <row r="234" spans="2:2">
      <c r="B234" s="136"/>
    </row>
    <row r="235" spans="2:2">
      <c r="B235" s="136"/>
    </row>
    <row r="236" spans="2:2">
      <c r="B236" s="136"/>
    </row>
    <row r="237" spans="2:2">
      <c r="B237" s="136"/>
    </row>
    <row r="238" spans="2:2">
      <c r="B238" s="136"/>
    </row>
    <row r="239" spans="2:2">
      <c r="B239" s="136"/>
    </row>
    <row r="240" spans="2:2">
      <c r="B240" s="136"/>
    </row>
    <row r="241" spans="2:2">
      <c r="B241" s="136"/>
    </row>
  </sheetData>
  <mergeCells count="7">
    <mergeCell ref="A103:B103"/>
    <mergeCell ref="D103:E103"/>
    <mergeCell ref="B2:H2"/>
    <mergeCell ref="A6:H6"/>
    <mergeCell ref="A65:H65"/>
    <mergeCell ref="A84:K84"/>
    <mergeCell ref="A87:K87"/>
  </mergeCells>
  <pageMargins left="0.98425196850393704" right="0.59055118110236227" top="0.59055118110236227" bottom="0.59055118110236227" header="0.31496062992125984" footer="0.31496062992125984"/>
  <pageSetup paperSize="9" scale="5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197"/>
  <sheetViews>
    <sheetView zoomScale="60" zoomScaleNormal="60" zoomScaleSheetLayoutView="75" workbookViewId="0">
      <pane xSplit="2" ySplit="5" topLeftCell="C21" activePane="bottomRight" state="frozen"/>
      <selection pane="topRight" activeCell="C1" sqref="C1"/>
      <selection pane="bottomLeft" activeCell="A5" sqref="A5"/>
      <selection pane="bottomRight" activeCell="A21" sqref="A21"/>
    </sheetView>
  </sheetViews>
  <sheetFormatPr defaultColWidth="9.109375" defaultRowHeight="18"/>
  <cols>
    <col min="1" max="1" width="85" style="297" customWidth="1"/>
    <col min="2" max="2" width="15.33203125" style="17" customWidth="1"/>
    <col min="3" max="7" width="18.6640625" style="17" customWidth="1"/>
    <col min="8" max="8" width="15" style="17" customWidth="1"/>
    <col min="9" max="9" width="10" style="297" customWidth="1"/>
    <col min="10" max="10" width="9.5546875" style="297" customWidth="1"/>
    <col min="11" max="16384" width="9.109375" style="297"/>
  </cols>
  <sheetData>
    <row r="1" spans="1:8">
      <c r="H1" s="298" t="s">
        <v>356</v>
      </c>
    </row>
    <row r="2" spans="1:8" ht="22.8">
      <c r="A2" s="539" t="s">
        <v>107</v>
      </c>
      <c r="B2" s="539"/>
      <c r="C2" s="539"/>
      <c r="D2" s="539"/>
      <c r="E2" s="539"/>
      <c r="F2" s="539"/>
      <c r="G2" s="539"/>
      <c r="H2" s="539"/>
    </row>
    <row r="3" spans="1:8">
      <c r="A3" s="542" t="s">
        <v>382</v>
      </c>
      <c r="B3" s="542"/>
      <c r="C3" s="542"/>
      <c r="D3" s="542"/>
      <c r="E3" s="542"/>
      <c r="F3" s="542"/>
      <c r="G3" s="542"/>
      <c r="H3" s="542"/>
    </row>
    <row r="4" spans="1:8" ht="52.5" customHeight="1">
      <c r="A4" s="543" t="s">
        <v>159</v>
      </c>
      <c r="B4" s="544" t="s">
        <v>18</v>
      </c>
      <c r="C4" s="545" t="s">
        <v>341</v>
      </c>
      <c r="D4" s="545"/>
      <c r="E4" s="543" t="s">
        <v>448</v>
      </c>
      <c r="F4" s="543"/>
      <c r="G4" s="543"/>
      <c r="H4" s="543"/>
    </row>
    <row r="5" spans="1:8" ht="58.5" customHeight="1">
      <c r="A5" s="543"/>
      <c r="B5" s="544"/>
      <c r="C5" s="253" t="s">
        <v>444</v>
      </c>
      <c r="D5" s="253" t="s">
        <v>463</v>
      </c>
      <c r="E5" s="253" t="s">
        <v>149</v>
      </c>
      <c r="F5" s="253" t="s">
        <v>145</v>
      </c>
      <c r="G5" s="139" t="s">
        <v>155</v>
      </c>
      <c r="H5" s="139" t="s">
        <v>156</v>
      </c>
    </row>
    <row r="6" spans="1:8">
      <c r="A6" s="14">
        <v>1</v>
      </c>
      <c r="B6" s="299">
        <v>2</v>
      </c>
      <c r="C6" s="14">
        <v>3</v>
      </c>
      <c r="D6" s="299">
        <v>4</v>
      </c>
      <c r="E6" s="14">
        <v>5</v>
      </c>
      <c r="F6" s="299">
        <v>6</v>
      </c>
      <c r="G6" s="14">
        <v>7</v>
      </c>
      <c r="H6" s="299">
        <v>8</v>
      </c>
    </row>
    <row r="7" spans="1:8" ht="33" customHeight="1">
      <c r="A7" s="540" t="s">
        <v>106</v>
      </c>
      <c r="B7" s="540"/>
      <c r="C7" s="540"/>
      <c r="D7" s="540"/>
      <c r="E7" s="540"/>
      <c r="F7" s="540"/>
      <c r="G7" s="540"/>
      <c r="H7" s="540"/>
    </row>
    <row r="8" spans="1:8" ht="42.75" customHeight="1">
      <c r="A8" s="49" t="s">
        <v>52</v>
      </c>
      <c r="B8" s="51">
        <v>2000</v>
      </c>
      <c r="C8" s="418">
        <v>-96998</v>
      </c>
      <c r="D8" s="479">
        <v>-114960</v>
      </c>
      <c r="E8" s="418">
        <v>-125034.7</v>
      </c>
      <c r="F8" s="418">
        <f>D8</f>
        <v>-114960</v>
      </c>
      <c r="G8" s="300" t="s">
        <v>31</v>
      </c>
      <c r="H8" s="301" t="s">
        <v>31</v>
      </c>
    </row>
    <row r="9" spans="1:8" ht="36">
      <c r="A9" s="13" t="s">
        <v>214</v>
      </c>
      <c r="B9" s="245">
        <v>2010</v>
      </c>
      <c r="C9" s="419">
        <f>SUM(C10:C10)</f>
        <v>0</v>
      </c>
      <c r="D9" s="94">
        <f>SUM(D10:D10)</f>
        <v>0</v>
      </c>
      <c r="E9" s="419">
        <f>SUM(E10:E10)</f>
        <v>0</v>
      </c>
      <c r="F9" s="419">
        <f>SUM(F10:F10)</f>
        <v>0</v>
      </c>
      <c r="G9" s="302">
        <f t="shared" ref="G9:G11" si="0">F9-E9</f>
        <v>0</v>
      </c>
      <c r="H9" s="303"/>
    </row>
    <row r="10" spans="1:8" ht="39.75" customHeight="1">
      <c r="A10" s="50" t="s">
        <v>430</v>
      </c>
      <c r="B10" s="245">
        <v>2011</v>
      </c>
      <c r="C10" s="419" t="s">
        <v>192</v>
      </c>
      <c r="D10" s="94" t="s">
        <v>192</v>
      </c>
      <c r="E10" s="419" t="s">
        <v>192</v>
      </c>
      <c r="F10" s="419" t="s">
        <v>192</v>
      </c>
      <c r="G10" s="302"/>
      <c r="H10" s="303"/>
    </row>
    <row r="11" spans="1:8" ht="27.75" customHeight="1">
      <c r="A11" s="50" t="s">
        <v>121</v>
      </c>
      <c r="B11" s="245">
        <v>2020</v>
      </c>
      <c r="C11" s="419"/>
      <c r="D11" s="94"/>
      <c r="E11" s="419"/>
      <c r="F11" s="419"/>
      <c r="G11" s="302">
        <f t="shared" si="0"/>
        <v>0</v>
      </c>
      <c r="H11" s="303"/>
    </row>
    <row r="12" spans="1:8" ht="31.5" customHeight="1">
      <c r="A12" s="50" t="s">
        <v>61</v>
      </c>
      <c r="B12" s="245">
        <v>2030</v>
      </c>
      <c r="C12" s="419" t="s">
        <v>192</v>
      </c>
      <c r="D12" s="94" t="s">
        <v>192</v>
      </c>
      <c r="E12" s="419" t="s">
        <v>192</v>
      </c>
      <c r="F12" s="419" t="s">
        <v>192</v>
      </c>
      <c r="G12" s="302"/>
      <c r="H12" s="303"/>
    </row>
    <row r="13" spans="1:8" ht="31.5" customHeight="1">
      <c r="A13" s="50" t="s">
        <v>100</v>
      </c>
      <c r="B13" s="245">
        <v>2031</v>
      </c>
      <c r="C13" s="419" t="s">
        <v>192</v>
      </c>
      <c r="D13" s="94" t="s">
        <v>192</v>
      </c>
      <c r="E13" s="419" t="s">
        <v>192</v>
      </c>
      <c r="F13" s="419" t="s">
        <v>192</v>
      </c>
      <c r="G13" s="302"/>
      <c r="H13" s="303"/>
    </row>
    <row r="14" spans="1:8" ht="31.5" customHeight="1">
      <c r="A14" s="50" t="s">
        <v>26</v>
      </c>
      <c r="B14" s="245">
        <v>2040</v>
      </c>
      <c r="C14" s="419" t="s">
        <v>192</v>
      </c>
      <c r="D14" s="94" t="s">
        <v>192</v>
      </c>
      <c r="E14" s="419" t="s">
        <v>192</v>
      </c>
      <c r="F14" s="419" t="s">
        <v>192</v>
      </c>
      <c r="G14" s="302"/>
      <c r="H14" s="303"/>
    </row>
    <row r="15" spans="1:8" ht="31.5" customHeight="1">
      <c r="A15" s="50" t="s">
        <v>88</v>
      </c>
      <c r="B15" s="245">
        <v>2050</v>
      </c>
      <c r="C15" s="419" t="s">
        <v>192</v>
      </c>
      <c r="D15" s="94" t="s">
        <v>192</v>
      </c>
      <c r="E15" s="419" t="s">
        <v>192</v>
      </c>
      <c r="F15" s="419" t="s">
        <v>192</v>
      </c>
      <c r="G15" s="302"/>
      <c r="H15" s="303"/>
    </row>
    <row r="16" spans="1:8" ht="31.5" customHeight="1">
      <c r="A16" s="50" t="s">
        <v>889</v>
      </c>
      <c r="B16" s="245">
        <v>2060</v>
      </c>
      <c r="C16" s="419">
        <v>16</v>
      </c>
      <c r="D16" s="94">
        <v>47</v>
      </c>
      <c r="E16" s="419">
        <v>0</v>
      </c>
      <c r="F16" s="419">
        <f>D16</f>
        <v>47</v>
      </c>
      <c r="G16" s="421">
        <f>F16-E16</f>
        <v>47</v>
      </c>
      <c r="H16" s="433" t="e">
        <f t="shared" ref="H16" si="1">(F16/E16)*100</f>
        <v>#DIV/0!</v>
      </c>
    </row>
    <row r="17" spans="1:8" ht="45.75" customHeight="1">
      <c r="A17" s="49" t="s">
        <v>53</v>
      </c>
      <c r="B17" s="51">
        <v>2070</v>
      </c>
      <c r="C17" s="418">
        <f>SUM(C8,C9,C11,C12,C14,C15,C16)+'I. Фін результат'!C75</f>
        <v>-114959.99999999994</v>
      </c>
      <c r="D17" s="479">
        <f>SUM(D8,D9,D11,D12,D14,D15,D16)+'I. Фін результат'!D75</f>
        <v>-132031</v>
      </c>
      <c r="E17" s="418">
        <f>SUM(E8,E9,E11,E12,E14,E15,E16)+'I. Фін результат'!E75</f>
        <v>-125034.69999999992</v>
      </c>
      <c r="F17" s="418">
        <f>SUM(F8,F9,F11,F12,F14,F15,F16)+'I. Фін результат'!F75</f>
        <v>-132031</v>
      </c>
      <c r="G17" s="300" t="s">
        <v>31</v>
      </c>
      <c r="H17" s="301" t="s">
        <v>31</v>
      </c>
    </row>
    <row r="18" spans="1:8" ht="30.75" customHeight="1">
      <c r="A18" s="540" t="s">
        <v>368</v>
      </c>
      <c r="B18" s="540"/>
      <c r="C18" s="540"/>
      <c r="D18" s="540"/>
      <c r="E18" s="540"/>
      <c r="F18" s="540"/>
      <c r="G18" s="540"/>
      <c r="H18" s="540"/>
    </row>
    <row r="19" spans="1:8" ht="44.25" customHeight="1">
      <c r="A19" s="49" t="s">
        <v>369</v>
      </c>
      <c r="B19" s="51">
        <v>2110</v>
      </c>
      <c r="C19" s="300">
        <f>SUM(C20:C26)</f>
        <v>4588.2</v>
      </c>
      <c r="D19" s="480">
        <f>SUM(D20:D26)</f>
        <v>4452.8999999999996</v>
      </c>
      <c r="E19" s="300">
        <f>SUM(E20:E26)</f>
        <v>5341</v>
      </c>
      <c r="F19" s="300">
        <f>SUM(F20:F26)</f>
        <v>4452.8999999999996</v>
      </c>
      <c r="G19" s="420">
        <f>F19-E19</f>
        <v>-888.10000000000036</v>
      </c>
      <c r="H19" s="301">
        <f t="shared" ref="H19:H42" si="2">(F19/E19)*100</f>
        <v>83.372027710166634</v>
      </c>
    </row>
    <row r="20" spans="1:8" ht="29.25" customHeight="1">
      <c r="A20" s="50" t="s">
        <v>292</v>
      </c>
      <c r="B20" s="245">
        <v>2111</v>
      </c>
      <c r="C20" s="302">
        <v>937.9</v>
      </c>
      <c r="D20" s="481">
        <v>427.7</v>
      </c>
      <c r="E20" s="302">
        <v>900</v>
      </c>
      <c r="F20" s="302">
        <f>D20</f>
        <v>427.7</v>
      </c>
      <c r="G20" s="421">
        <f>F20-E20</f>
        <v>-472.3</v>
      </c>
      <c r="H20" s="303">
        <f t="shared" si="2"/>
        <v>47.522222222222219</v>
      </c>
    </row>
    <row r="21" spans="1:8" ht="45" customHeight="1">
      <c r="A21" s="50" t="s">
        <v>293</v>
      </c>
      <c r="B21" s="348">
        <v>2112</v>
      </c>
      <c r="C21" s="302" t="s">
        <v>192</v>
      </c>
      <c r="D21" s="481" t="s">
        <v>192</v>
      </c>
      <c r="E21" s="302" t="s">
        <v>192</v>
      </c>
      <c r="F21" s="302" t="s">
        <v>192</v>
      </c>
      <c r="G21" s="421"/>
      <c r="H21" s="303"/>
    </row>
    <row r="22" spans="1:8" ht="25.5" hidden="1" customHeight="1">
      <c r="A22" s="50" t="s">
        <v>71</v>
      </c>
      <c r="B22" s="348">
        <v>2113</v>
      </c>
      <c r="C22" s="302"/>
      <c r="D22" s="481"/>
      <c r="E22" s="302"/>
      <c r="F22" s="302"/>
      <c r="G22" s="421"/>
      <c r="H22" s="303"/>
    </row>
    <row r="23" spans="1:8" ht="25.5" hidden="1" customHeight="1">
      <c r="A23" s="50" t="s">
        <v>79</v>
      </c>
      <c r="B23" s="348">
        <v>2114</v>
      </c>
      <c r="C23" s="302"/>
      <c r="D23" s="481"/>
      <c r="E23" s="302"/>
      <c r="F23" s="302"/>
      <c r="G23" s="421"/>
      <c r="H23" s="303"/>
    </row>
    <row r="24" spans="1:8" ht="25.5" hidden="1" customHeight="1">
      <c r="A24" s="50" t="s">
        <v>302</v>
      </c>
      <c r="B24" s="348">
        <v>2115</v>
      </c>
      <c r="C24" s="302"/>
      <c r="D24" s="481"/>
      <c r="E24" s="302"/>
      <c r="F24" s="302"/>
      <c r="G24" s="421"/>
      <c r="H24" s="303"/>
    </row>
    <row r="25" spans="1:8" ht="24" customHeight="1">
      <c r="A25" s="50" t="s">
        <v>378</v>
      </c>
      <c r="B25" s="245">
        <v>2116</v>
      </c>
      <c r="C25" s="302">
        <v>3650.3</v>
      </c>
      <c r="D25" s="481">
        <v>4025.2</v>
      </c>
      <c r="E25" s="302">
        <v>4441</v>
      </c>
      <c r="F25" s="302">
        <f>D25</f>
        <v>4025.2</v>
      </c>
      <c r="G25" s="421">
        <f t="shared" ref="G25:G42" si="3">F25-E25</f>
        <v>-415.80000000000018</v>
      </c>
      <c r="H25" s="303">
        <f t="shared" si="2"/>
        <v>90.637243863994584</v>
      </c>
    </row>
    <row r="26" spans="1:8" ht="1.5" hidden="1" customHeight="1">
      <c r="A26" s="375" t="s">
        <v>294</v>
      </c>
      <c r="B26" s="376">
        <v>2117</v>
      </c>
      <c r="C26" s="422"/>
      <c r="D26" s="482"/>
      <c r="E26" s="422"/>
      <c r="F26" s="422"/>
      <c r="G26" s="423"/>
      <c r="H26" s="374"/>
    </row>
    <row r="27" spans="1:8" ht="44.25" customHeight="1">
      <c r="A27" s="49" t="s">
        <v>381</v>
      </c>
      <c r="B27" s="15">
        <v>2120</v>
      </c>
      <c r="C27" s="300">
        <f>SUM(C28:C34)</f>
        <v>43968</v>
      </c>
      <c r="D27" s="480">
        <f>SUM(D28:D34)</f>
        <v>48359.700000000004</v>
      </c>
      <c r="E27" s="300">
        <f>SUM(E28:E34)</f>
        <v>53462.2</v>
      </c>
      <c r="F27" s="300">
        <f>SUM(F28:F34)</f>
        <v>48359.700000000004</v>
      </c>
      <c r="G27" s="420">
        <f>SUM(G28:G34)</f>
        <v>-5102.5000000000009</v>
      </c>
      <c r="H27" s="301">
        <f t="shared" si="2"/>
        <v>90.455873495666111</v>
      </c>
    </row>
    <row r="28" spans="1:8" ht="27" hidden="1" customHeight="1">
      <c r="A28" s="13" t="s">
        <v>221</v>
      </c>
      <c r="B28" s="347">
        <v>2121</v>
      </c>
      <c r="C28" s="302"/>
      <c r="D28" s="481"/>
      <c r="E28" s="302"/>
      <c r="F28" s="302"/>
      <c r="G28" s="421"/>
      <c r="H28" s="303"/>
    </row>
    <row r="29" spans="1:8" ht="24" customHeight="1">
      <c r="A29" s="50" t="s">
        <v>70</v>
      </c>
      <c r="B29" s="245">
        <v>2122</v>
      </c>
      <c r="C29" s="302">
        <v>43798.6</v>
      </c>
      <c r="D29" s="481">
        <v>48286.5</v>
      </c>
      <c r="E29" s="302">
        <v>53292.9</v>
      </c>
      <c r="F29" s="302">
        <f>D29</f>
        <v>48286.5</v>
      </c>
      <c r="G29" s="421">
        <f>F29-E29</f>
        <v>-5006.4000000000015</v>
      </c>
      <c r="H29" s="303">
        <f t="shared" si="2"/>
        <v>90.605878081320398</v>
      </c>
    </row>
    <row r="30" spans="1:8" ht="25.5" hidden="1" customHeight="1">
      <c r="A30" s="50" t="s">
        <v>71</v>
      </c>
      <c r="B30" s="348">
        <v>2123</v>
      </c>
      <c r="C30" s="302"/>
      <c r="D30" s="481"/>
      <c r="E30" s="302"/>
      <c r="F30" s="302"/>
      <c r="G30" s="421"/>
      <c r="H30" s="303"/>
    </row>
    <row r="31" spans="1:8" ht="23.25" customHeight="1">
      <c r="A31" s="50" t="s">
        <v>295</v>
      </c>
      <c r="B31" s="245">
        <v>2124</v>
      </c>
      <c r="C31" s="302">
        <v>166.1</v>
      </c>
      <c r="D31" s="481">
        <v>69.900000000000006</v>
      </c>
      <c r="E31" s="302">
        <v>166.1</v>
      </c>
      <c r="F31" s="302">
        <f>D31</f>
        <v>69.900000000000006</v>
      </c>
      <c r="G31" s="421">
        <f t="shared" ref="G31" si="4">F31-E31</f>
        <v>-96.199999999999989</v>
      </c>
      <c r="H31" s="303">
        <f t="shared" si="2"/>
        <v>42.083082480433482</v>
      </c>
    </row>
    <row r="32" spans="1:8" ht="25.5" hidden="1" customHeight="1">
      <c r="A32" s="50" t="s">
        <v>296</v>
      </c>
      <c r="B32" s="348">
        <v>2125</v>
      </c>
      <c r="C32" s="302"/>
      <c r="D32" s="481"/>
      <c r="E32" s="302"/>
      <c r="F32" s="302"/>
      <c r="G32" s="421"/>
      <c r="H32" s="303"/>
    </row>
    <row r="33" spans="1:10" ht="25.5" hidden="1" customHeight="1">
      <c r="A33" s="50" t="s">
        <v>302</v>
      </c>
      <c r="B33" s="348">
        <v>2127</v>
      </c>
      <c r="C33" s="302"/>
      <c r="D33" s="481"/>
      <c r="E33" s="302"/>
      <c r="F33" s="302"/>
      <c r="G33" s="421"/>
      <c r="H33" s="303"/>
    </row>
    <row r="34" spans="1:10" ht="25.5" customHeight="1">
      <c r="A34" s="50" t="s">
        <v>854</v>
      </c>
      <c r="B34" s="245">
        <v>2128</v>
      </c>
      <c r="C34" s="302">
        <v>3.3</v>
      </c>
      <c r="D34" s="481">
        <v>3.3</v>
      </c>
      <c r="E34" s="302">
        <v>3.2</v>
      </c>
      <c r="F34" s="302">
        <f>D34</f>
        <v>3.3</v>
      </c>
      <c r="G34" s="421">
        <f>F34-E34</f>
        <v>9.9999999999999645E-2</v>
      </c>
      <c r="H34" s="303">
        <f t="shared" si="2"/>
        <v>103.12499999999997</v>
      </c>
    </row>
    <row r="35" spans="1:10" ht="42.75" customHeight="1">
      <c r="A35" s="49" t="s">
        <v>425</v>
      </c>
      <c r="B35" s="15">
        <v>2130</v>
      </c>
      <c r="C35" s="300">
        <f>SUM(C36:C38)</f>
        <v>51186.200000000004</v>
      </c>
      <c r="D35" s="480">
        <f>SUM(D36:D38)</f>
        <v>56122.799999999996</v>
      </c>
      <c r="E35" s="300">
        <f>SUM(E36:E38)</f>
        <v>65180.800000000003</v>
      </c>
      <c r="F35" s="300">
        <f>SUM(F36:F38)</f>
        <v>56122.799999999996</v>
      </c>
      <c r="G35" s="420">
        <f t="shared" si="3"/>
        <v>-9058.0000000000073</v>
      </c>
      <c r="H35" s="301">
        <f t="shared" si="2"/>
        <v>86.10326967450537</v>
      </c>
    </row>
    <row r="36" spans="1:10" ht="25.5" hidden="1" customHeight="1">
      <c r="A36" s="50" t="s">
        <v>297</v>
      </c>
      <c r="B36" s="348">
        <v>2131</v>
      </c>
      <c r="C36" s="302"/>
      <c r="D36" s="481"/>
      <c r="E36" s="302"/>
      <c r="F36" s="302"/>
      <c r="G36" s="421"/>
      <c r="H36" s="303"/>
    </row>
    <row r="37" spans="1:10" ht="25.5" customHeight="1">
      <c r="A37" s="50" t="s">
        <v>298</v>
      </c>
      <c r="B37" s="245">
        <v>2132</v>
      </c>
      <c r="C37" s="302">
        <v>51148.4</v>
      </c>
      <c r="D37" s="481">
        <v>56095.199999999997</v>
      </c>
      <c r="E37" s="302">
        <v>65135.8</v>
      </c>
      <c r="F37" s="302">
        <f>D37</f>
        <v>56095.199999999997</v>
      </c>
      <c r="G37" s="421">
        <f t="shared" si="3"/>
        <v>-9040.6000000000058</v>
      </c>
      <c r="H37" s="303">
        <f t="shared" si="2"/>
        <v>86.120382339665738</v>
      </c>
    </row>
    <row r="38" spans="1:10" ht="25.5" customHeight="1">
      <c r="A38" s="50" t="s">
        <v>855</v>
      </c>
      <c r="B38" s="245">
        <v>2133</v>
      </c>
      <c r="C38" s="302">
        <v>37.799999999999997</v>
      </c>
      <c r="D38" s="481">
        <v>27.6</v>
      </c>
      <c r="E38" s="302">
        <v>45</v>
      </c>
      <c r="F38" s="302">
        <f>D38</f>
        <v>27.6</v>
      </c>
      <c r="G38" s="421">
        <f t="shared" si="3"/>
        <v>-17.399999999999999</v>
      </c>
      <c r="H38" s="303">
        <f t="shared" si="2"/>
        <v>61.333333333333343</v>
      </c>
    </row>
    <row r="39" spans="1:10" ht="33.75" customHeight="1">
      <c r="A39" s="49" t="s">
        <v>299</v>
      </c>
      <c r="B39" s="15">
        <v>2140</v>
      </c>
      <c r="C39" s="300">
        <f>SUM(C40:C41)</f>
        <v>0</v>
      </c>
      <c r="D39" s="480">
        <f>SUM(D40:D41)</f>
        <v>0</v>
      </c>
      <c r="E39" s="300">
        <f>SUM(E40:E41)</f>
        <v>0</v>
      </c>
      <c r="F39" s="300">
        <f>SUM(F40:F41)</f>
        <v>0</v>
      </c>
      <c r="G39" s="420"/>
      <c r="H39" s="301"/>
    </row>
    <row r="40" spans="1:10" ht="48" hidden="1" customHeight="1">
      <c r="A40" s="372" t="s">
        <v>101</v>
      </c>
      <c r="B40" s="373">
        <v>2141</v>
      </c>
      <c r="C40" s="422"/>
      <c r="D40" s="482"/>
      <c r="E40" s="422"/>
      <c r="F40" s="422"/>
      <c r="G40" s="423"/>
      <c r="H40" s="374"/>
    </row>
    <row r="41" spans="1:10" ht="32.25" hidden="1" customHeight="1">
      <c r="A41" s="375" t="s">
        <v>300</v>
      </c>
      <c r="B41" s="376">
        <v>2142</v>
      </c>
      <c r="C41" s="422"/>
      <c r="D41" s="482"/>
      <c r="E41" s="422"/>
      <c r="F41" s="422"/>
      <c r="G41" s="423"/>
      <c r="H41" s="374"/>
    </row>
    <row r="42" spans="1:10" ht="34.5" customHeight="1">
      <c r="A42" s="49" t="s">
        <v>349</v>
      </c>
      <c r="B42" s="15">
        <v>2200</v>
      </c>
      <c r="C42" s="300">
        <f>SUM(C19,C27,C35,C39)</f>
        <v>99742.399999999994</v>
      </c>
      <c r="D42" s="480">
        <f>SUM(D19,D27,D35,D39)</f>
        <v>108935.4</v>
      </c>
      <c r="E42" s="300">
        <f>SUM(E19,E27,E35,E39)</f>
        <v>123984</v>
      </c>
      <c r="F42" s="300">
        <f>SUM(F19,F27,F35,F39)</f>
        <v>108935.4</v>
      </c>
      <c r="G42" s="420">
        <f t="shared" si="3"/>
        <v>-15048.600000000006</v>
      </c>
      <c r="H42" s="301">
        <f t="shared" si="2"/>
        <v>87.862466124661239</v>
      </c>
    </row>
    <row r="43" spans="1:10" s="304" customFormat="1">
      <c r="A43" s="16"/>
      <c r="B43" s="17"/>
      <c r="C43" s="17"/>
      <c r="D43" s="17"/>
      <c r="E43" s="17"/>
      <c r="F43" s="17"/>
      <c r="G43" s="17"/>
      <c r="H43" s="17"/>
    </row>
    <row r="44" spans="1:10" s="304" customFormat="1">
      <c r="A44" s="16"/>
      <c r="B44" s="17"/>
      <c r="C44" s="17"/>
      <c r="D44" s="17"/>
      <c r="E44" s="17"/>
      <c r="F44" s="17"/>
      <c r="G44" s="17"/>
      <c r="H44" s="17"/>
    </row>
    <row r="45" spans="1:10" s="304" customFormat="1">
      <c r="A45" s="16"/>
      <c r="B45" s="17"/>
      <c r="C45" s="17"/>
      <c r="D45" s="17"/>
      <c r="E45" s="17"/>
      <c r="F45" s="17"/>
      <c r="G45" s="17"/>
      <c r="H45" s="17"/>
    </row>
    <row r="46" spans="1:10" s="135" customFormat="1" ht="18" customHeight="1">
      <c r="A46" s="546" t="s">
        <v>567</v>
      </c>
      <c r="B46" s="546"/>
      <c r="C46" s="531" t="s">
        <v>80</v>
      </c>
      <c r="D46" s="531"/>
      <c r="E46" s="531"/>
      <c r="F46" s="541" t="s">
        <v>568</v>
      </c>
      <c r="G46" s="541"/>
      <c r="H46" s="541"/>
      <c r="I46" s="239"/>
    </row>
    <row r="47" spans="1:10" s="12" customFormat="1">
      <c r="A47" s="512" t="s">
        <v>374</v>
      </c>
      <c r="B47" s="512"/>
      <c r="C47" s="512" t="s">
        <v>380</v>
      </c>
      <c r="D47" s="512"/>
      <c r="E47" s="512"/>
      <c r="F47" s="508" t="s">
        <v>379</v>
      </c>
      <c r="G47" s="508"/>
      <c r="H47" s="508"/>
    </row>
    <row r="48" spans="1:10" s="17" customFormat="1">
      <c r="A48" s="18"/>
      <c r="I48" s="297"/>
      <c r="J48" s="297"/>
    </row>
    <row r="49" spans="1:10" s="17" customFormat="1">
      <c r="A49" s="18"/>
      <c r="I49" s="297"/>
      <c r="J49" s="297"/>
    </row>
    <row r="50" spans="1:10" s="17" customFormat="1">
      <c r="A50" s="18"/>
      <c r="I50" s="297"/>
      <c r="J50" s="297"/>
    </row>
    <row r="51" spans="1:10" s="17" customFormat="1">
      <c r="A51" s="18"/>
      <c r="I51" s="297"/>
      <c r="J51" s="297"/>
    </row>
    <row r="52" spans="1:10" s="17" customFormat="1">
      <c r="A52" s="18"/>
      <c r="I52" s="297"/>
      <c r="J52" s="297"/>
    </row>
    <row r="53" spans="1:10" s="17" customFormat="1">
      <c r="A53" s="18"/>
      <c r="I53" s="297"/>
      <c r="J53" s="297"/>
    </row>
    <row r="54" spans="1:10" s="17" customFormat="1">
      <c r="A54" s="18"/>
      <c r="I54" s="297"/>
      <c r="J54" s="297"/>
    </row>
    <row r="55" spans="1:10" s="17" customFormat="1">
      <c r="A55" s="18"/>
      <c r="I55" s="297"/>
      <c r="J55" s="297"/>
    </row>
    <row r="56" spans="1:10" s="17" customFormat="1">
      <c r="A56" s="18"/>
      <c r="I56" s="297"/>
      <c r="J56" s="297"/>
    </row>
    <row r="57" spans="1:10" s="17" customFormat="1">
      <c r="A57" s="18"/>
      <c r="I57" s="297"/>
      <c r="J57" s="297"/>
    </row>
    <row r="58" spans="1:10" s="17" customFormat="1">
      <c r="A58" s="18"/>
      <c r="I58" s="297"/>
      <c r="J58" s="297"/>
    </row>
    <row r="59" spans="1:10" s="17" customFormat="1">
      <c r="A59" s="18"/>
      <c r="I59" s="297"/>
      <c r="J59" s="297"/>
    </row>
    <row r="60" spans="1:10" s="17" customFormat="1">
      <c r="A60" s="18"/>
      <c r="I60" s="297"/>
      <c r="J60" s="297"/>
    </row>
    <row r="61" spans="1:10" s="17" customFormat="1">
      <c r="A61" s="18"/>
      <c r="I61" s="297"/>
      <c r="J61" s="297"/>
    </row>
    <row r="62" spans="1:10" s="17" customFormat="1">
      <c r="A62" s="18"/>
      <c r="I62" s="297"/>
      <c r="J62" s="297"/>
    </row>
    <row r="63" spans="1:10" s="17" customFormat="1">
      <c r="A63" s="18"/>
      <c r="I63" s="297"/>
      <c r="J63" s="297"/>
    </row>
    <row r="64" spans="1:10" s="17" customFormat="1">
      <c r="A64" s="18"/>
      <c r="I64" s="297"/>
      <c r="J64" s="297"/>
    </row>
    <row r="65" spans="1:10" s="17" customFormat="1">
      <c r="A65" s="18"/>
      <c r="I65" s="297"/>
      <c r="J65" s="297"/>
    </row>
    <row r="66" spans="1:10" s="17" customFormat="1">
      <c r="A66" s="18"/>
      <c r="I66" s="297"/>
      <c r="J66" s="297"/>
    </row>
    <row r="67" spans="1:10" s="17" customFormat="1">
      <c r="A67" s="18"/>
      <c r="I67" s="297"/>
      <c r="J67" s="297"/>
    </row>
    <row r="68" spans="1:10" s="17" customFormat="1">
      <c r="A68" s="18"/>
      <c r="I68" s="297"/>
      <c r="J68" s="297"/>
    </row>
    <row r="69" spans="1:10" s="17" customFormat="1">
      <c r="A69" s="18"/>
      <c r="I69" s="297"/>
      <c r="J69" s="297"/>
    </row>
    <row r="70" spans="1:10" s="17" customFormat="1">
      <c r="A70" s="18"/>
      <c r="I70" s="297"/>
      <c r="J70" s="297"/>
    </row>
    <row r="71" spans="1:10" s="17" customFormat="1">
      <c r="A71" s="18"/>
      <c r="I71" s="297"/>
      <c r="J71" s="297"/>
    </row>
    <row r="72" spans="1:10" s="17" customFormat="1">
      <c r="A72" s="18"/>
      <c r="I72" s="297"/>
      <c r="J72" s="297"/>
    </row>
    <row r="73" spans="1:10" s="17" customFormat="1">
      <c r="A73" s="18"/>
      <c r="I73" s="297"/>
      <c r="J73" s="297"/>
    </row>
    <row r="74" spans="1:10" s="17" customFormat="1">
      <c r="A74" s="18"/>
      <c r="I74" s="297"/>
      <c r="J74" s="297"/>
    </row>
    <row r="75" spans="1:10" s="17" customFormat="1">
      <c r="A75" s="18"/>
      <c r="I75" s="297"/>
      <c r="J75" s="297"/>
    </row>
    <row r="76" spans="1:10" s="17" customFormat="1">
      <c r="A76" s="18"/>
      <c r="I76" s="297"/>
      <c r="J76" s="297"/>
    </row>
    <row r="77" spans="1:10" s="17" customFormat="1">
      <c r="A77" s="18"/>
      <c r="I77" s="297"/>
      <c r="J77" s="297"/>
    </row>
    <row r="78" spans="1:10" s="17" customFormat="1">
      <c r="A78" s="18"/>
      <c r="I78" s="297"/>
      <c r="J78" s="297"/>
    </row>
    <row r="79" spans="1:10" s="17" customFormat="1">
      <c r="A79" s="18"/>
      <c r="I79" s="297"/>
      <c r="J79" s="297"/>
    </row>
    <row r="80" spans="1:10" s="17" customFormat="1">
      <c r="A80" s="18"/>
      <c r="I80" s="297"/>
      <c r="J80" s="297"/>
    </row>
    <row r="81" spans="1:10" s="17" customFormat="1">
      <c r="A81" s="18"/>
      <c r="I81" s="297"/>
      <c r="J81" s="297"/>
    </row>
    <row r="82" spans="1:10" s="17" customFormat="1">
      <c r="A82" s="18"/>
      <c r="I82" s="297"/>
      <c r="J82" s="297"/>
    </row>
    <row r="83" spans="1:10" s="17" customFormat="1">
      <c r="A83" s="18"/>
      <c r="I83" s="297"/>
      <c r="J83" s="297"/>
    </row>
    <row r="84" spans="1:10" s="17" customFormat="1">
      <c r="A84" s="18"/>
      <c r="I84" s="297"/>
      <c r="J84" s="297"/>
    </row>
    <row r="85" spans="1:10" s="17" customFormat="1">
      <c r="A85" s="18"/>
      <c r="I85" s="297"/>
      <c r="J85" s="297"/>
    </row>
    <row r="86" spans="1:10" s="17" customFormat="1">
      <c r="A86" s="18"/>
      <c r="I86" s="297"/>
      <c r="J86" s="297"/>
    </row>
    <row r="87" spans="1:10" s="17" customFormat="1">
      <c r="A87" s="18"/>
      <c r="I87" s="297"/>
      <c r="J87" s="297"/>
    </row>
    <row r="88" spans="1:10" s="17" customFormat="1">
      <c r="A88" s="18"/>
      <c r="I88" s="297"/>
      <c r="J88" s="297"/>
    </row>
    <row r="89" spans="1:10" s="17" customFormat="1">
      <c r="A89" s="18"/>
      <c r="I89" s="297"/>
      <c r="J89" s="297"/>
    </row>
    <row r="90" spans="1:10" s="17" customFormat="1">
      <c r="A90" s="18"/>
      <c r="I90" s="297"/>
      <c r="J90" s="297"/>
    </row>
    <row r="91" spans="1:10" s="17" customFormat="1">
      <c r="A91" s="18"/>
      <c r="I91" s="297"/>
      <c r="J91" s="297"/>
    </row>
    <row r="92" spans="1:10" s="17" customFormat="1">
      <c r="A92" s="18"/>
      <c r="I92" s="297"/>
      <c r="J92" s="297"/>
    </row>
    <row r="93" spans="1:10" s="17" customFormat="1">
      <c r="A93" s="18"/>
      <c r="I93" s="297"/>
      <c r="J93" s="297"/>
    </row>
    <row r="94" spans="1:10" s="17" customFormat="1">
      <c r="A94" s="18"/>
      <c r="I94" s="297"/>
      <c r="J94" s="297"/>
    </row>
    <row r="95" spans="1:10" s="17" customFormat="1">
      <c r="A95" s="18"/>
      <c r="I95" s="297"/>
      <c r="J95" s="297"/>
    </row>
    <row r="96" spans="1:10" s="17" customFormat="1">
      <c r="A96" s="18"/>
      <c r="I96" s="297"/>
      <c r="J96" s="297"/>
    </row>
    <row r="97" spans="1:10" s="17" customFormat="1">
      <c r="A97" s="18"/>
      <c r="I97" s="297"/>
      <c r="J97" s="297"/>
    </row>
    <row r="98" spans="1:10" s="17" customFormat="1">
      <c r="A98" s="18"/>
      <c r="I98" s="297"/>
      <c r="J98" s="297"/>
    </row>
    <row r="99" spans="1:10" s="17" customFormat="1">
      <c r="A99" s="18"/>
      <c r="I99" s="297"/>
      <c r="J99" s="297"/>
    </row>
    <row r="100" spans="1:10" s="17" customFormat="1">
      <c r="A100" s="18"/>
      <c r="I100" s="297"/>
      <c r="J100" s="297"/>
    </row>
    <row r="101" spans="1:10" s="17" customFormat="1">
      <c r="A101" s="18"/>
      <c r="I101" s="297"/>
      <c r="J101" s="297"/>
    </row>
    <row r="102" spans="1:10" s="17" customFormat="1">
      <c r="A102" s="18"/>
      <c r="I102" s="297"/>
      <c r="J102" s="297"/>
    </row>
    <row r="103" spans="1:10" s="17" customFormat="1">
      <c r="A103" s="18"/>
      <c r="I103" s="297"/>
      <c r="J103" s="297"/>
    </row>
    <row r="104" spans="1:10" s="17" customFormat="1">
      <c r="A104" s="18"/>
      <c r="I104" s="297"/>
      <c r="J104" s="297"/>
    </row>
    <row r="105" spans="1:10" s="17" customFormat="1">
      <c r="A105" s="18"/>
      <c r="I105" s="297"/>
      <c r="J105" s="297"/>
    </row>
    <row r="106" spans="1:10" s="17" customFormat="1">
      <c r="A106" s="18"/>
      <c r="I106" s="297"/>
      <c r="J106" s="297"/>
    </row>
    <row r="107" spans="1:10" s="17" customFormat="1">
      <c r="A107" s="18"/>
      <c r="I107" s="297"/>
      <c r="J107" s="297"/>
    </row>
    <row r="108" spans="1:10" s="17" customFormat="1">
      <c r="A108" s="18"/>
      <c r="I108" s="297"/>
      <c r="J108" s="297"/>
    </row>
    <row r="109" spans="1:10" s="17" customFormat="1">
      <c r="A109" s="18"/>
      <c r="I109" s="297"/>
      <c r="J109" s="297"/>
    </row>
    <row r="110" spans="1:10" s="17" customFormat="1">
      <c r="A110" s="18"/>
      <c r="I110" s="297"/>
      <c r="J110" s="297"/>
    </row>
    <row r="111" spans="1:10" s="17" customFormat="1">
      <c r="A111" s="18"/>
      <c r="I111" s="297"/>
      <c r="J111" s="297"/>
    </row>
    <row r="112" spans="1:10" s="17" customFormat="1">
      <c r="A112" s="18"/>
      <c r="I112" s="297"/>
      <c r="J112" s="297"/>
    </row>
    <row r="113" spans="1:10" s="17" customFormat="1">
      <c r="A113" s="18"/>
      <c r="I113" s="297"/>
      <c r="J113" s="297"/>
    </row>
    <row r="114" spans="1:10" s="17" customFormat="1">
      <c r="A114" s="18"/>
      <c r="I114" s="297"/>
      <c r="J114" s="297"/>
    </row>
    <row r="115" spans="1:10" s="17" customFormat="1">
      <c r="A115" s="18"/>
      <c r="I115" s="297"/>
      <c r="J115" s="297"/>
    </row>
    <row r="116" spans="1:10" s="17" customFormat="1">
      <c r="A116" s="18"/>
      <c r="I116" s="297"/>
      <c r="J116" s="297"/>
    </row>
    <row r="117" spans="1:10" s="17" customFormat="1">
      <c r="A117" s="18"/>
      <c r="I117" s="297"/>
      <c r="J117" s="297"/>
    </row>
    <row r="118" spans="1:10" s="17" customFormat="1">
      <c r="A118" s="18"/>
      <c r="I118" s="297"/>
      <c r="J118" s="297"/>
    </row>
    <row r="119" spans="1:10" s="17" customFormat="1">
      <c r="A119" s="18"/>
      <c r="I119" s="297"/>
      <c r="J119" s="297"/>
    </row>
    <row r="120" spans="1:10" s="17" customFormat="1">
      <c r="A120" s="18"/>
      <c r="I120" s="297"/>
      <c r="J120" s="297"/>
    </row>
    <row r="121" spans="1:10" s="17" customFormat="1">
      <c r="A121" s="18"/>
      <c r="I121" s="297"/>
      <c r="J121" s="297"/>
    </row>
    <row r="122" spans="1:10" s="17" customFormat="1">
      <c r="A122" s="18"/>
      <c r="I122" s="297"/>
      <c r="J122" s="297"/>
    </row>
    <row r="123" spans="1:10" s="17" customFormat="1">
      <c r="A123" s="18"/>
      <c r="I123" s="297"/>
      <c r="J123" s="297"/>
    </row>
    <row r="124" spans="1:10" s="17" customFormat="1">
      <c r="A124" s="18"/>
      <c r="I124" s="297"/>
      <c r="J124" s="297"/>
    </row>
    <row r="125" spans="1:10" s="17" customFormat="1">
      <c r="A125" s="18"/>
      <c r="I125" s="297"/>
      <c r="J125" s="297"/>
    </row>
    <row r="126" spans="1:10" s="17" customFormat="1">
      <c r="A126" s="18"/>
      <c r="I126" s="297"/>
      <c r="J126" s="297"/>
    </row>
    <row r="127" spans="1:10" s="17" customFormat="1">
      <c r="A127" s="18"/>
      <c r="I127" s="297"/>
      <c r="J127" s="297"/>
    </row>
    <row r="128" spans="1:10" s="17" customFormat="1">
      <c r="A128" s="18"/>
      <c r="I128" s="297"/>
      <c r="J128" s="297"/>
    </row>
    <row r="129" spans="1:10" s="17" customFormat="1">
      <c r="A129" s="18"/>
      <c r="I129" s="297"/>
      <c r="J129" s="297"/>
    </row>
    <row r="130" spans="1:10" s="17" customFormat="1">
      <c r="A130" s="18"/>
      <c r="I130" s="297"/>
      <c r="J130" s="297"/>
    </row>
    <row r="131" spans="1:10" s="17" customFormat="1">
      <c r="A131" s="18"/>
      <c r="I131" s="297"/>
      <c r="J131" s="297"/>
    </row>
    <row r="132" spans="1:10" s="17" customFormat="1">
      <c r="A132" s="18"/>
      <c r="I132" s="297"/>
      <c r="J132" s="297"/>
    </row>
    <row r="133" spans="1:10" s="17" customFormat="1">
      <c r="A133" s="18"/>
      <c r="I133" s="297"/>
      <c r="J133" s="297"/>
    </row>
    <row r="134" spans="1:10" s="17" customFormat="1">
      <c r="A134" s="18"/>
      <c r="I134" s="297"/>
      <c r="J134" s="297"/>
    </row>
    <row r="135" spans="1:10" s="17" customFormat="1">
      <c r="A135" s="18"/>
      <c r="I135" s="297"/>
      <c r="J135" s="297"/>
    </row>
    <row r="136" spans="1:10" s="17" customFormat="1">
      <c r="A136" s="18"/>
      <c r="I136" s="297"/>
      <c r="J136" s="297"/>
    </row>
    <row r="137" spans="1:10" s="17" customFormat="1">
      <c r="A137" s="18"/>
      <c r="I137" s="297"/>
      <c r="J137" s="297"/>
    </row>
    <row r="138" spans="1:10" s="17" customFormat="1">
      <c r="A138" s="18"/>
      <c r="I138" s="297"/>
      <c r="J138" s="297"/>
    </row>
    <row r="139" spans="1:10" s="17" customFormat="1">
      <c r="A139" s="18"/>
      <c r="I139" s="297"/>
      <c r="J139" s="297"/>
    </row>
    <row r="140" spans="1:10" s="17" customFormat="1">
      <c r="A140" s="18"/>
      <c r="I140" s="297"/>
      <c r="J140" s="297"/>
    </row>
    <row r="141" spans="1:10" s="17" customFormat="1">
      <c r="A141" s="18"/>
      <c r="I141" s="297"/>
      <c r="J141" s="297"/>
    </row>
    <row r="142" spans="1:10" s="17" customFormat="1">
      <c r="A142" s="18"/>
      <c r="I142" s="297"/>
      <c r="J142" s="297"/>
    </row>
    <row r="143" spans="1:10" s="17" customFormat="1">
      <c r="A143" s="18"/>
      <c r="I143" s="297"/>
      <c r="J143" s="297"/>
    </row>
    <row r="144" spans="1:10" s="17" customFormat="1">
      <c r="A144" s="18"/>
      <c r="I144" s="297"/>
      <c r="J144" s="297"/>
    </row>
    <row r="145" spans="1:10" s="17" customFormat="1">
      <c r="A145" s="18"/>
      <c r="I145" s="297"/>
      <c r="J145" s="297"/>
    </row>
    <row r="146" spans="1:10" s="17" customFormat="1">
      <c r="A146" s="18"/>
      <c r="I146" s="297"/>
      <c r="J146" s="297"/>
    </row>
    <row r="147" spans="1:10" s="17" customFormat="1">
      <c r="A147" s="18"/>
      <c r="I147" s="297"/>
      <c r="J147" s="297"/>
    </row>
    <row r="148" spans="1:10" s="17" customFormat="1">
      <c r="A148" s="18"/>
      <c r="I148" s="297"/>
      <c r="J148" s="297"/>
    </row>
    <row r="149" spans="1:10" s="17" customFormat="1">
      <c r="A149" s="18"/>
      <c r="I149" s="297"/>
      <c r="J149" s="297"/>
    </row>
    <row r="150" spans="1:10" s="17" customFormat="1">
      <c r="A150" s="18"/>
      <c r="I150" s="297"/>
      <c r="J150" s="297"/>
    </row>
    <row r="151" spans="1:10" s="17" customFormat="1">
      <c r="A151" s="18"/>
      <c r="I151" s="297"/>
      <c r="J151" s="297"/>
    </row>
    <row r="152" spans="1:10" s="17" customFormat="1">
      <c r="A152" s="18"/>
      <c r="I152" s="297"/>
      <c r="J152" s="297"/>
    </row>
    <row r="153" spans="1:10" s="17" customFormat="1">
      <c r="A153" s="18"/>
      <c r="I153" s="297"/>
      <c r="J153" s="297"/>
    </row>
    <row r="154" spans="1:10" s="17" customFormat="1">
      <c r="A154" s="18"/>
      <c r="I154" s="297"/>
      <c r="J154" s="297"/>
    </row>
    <row r="155" spans="1:10" s="17" customFormat="1">
      <c r="A155" s="18"/>
      <c r="I155" s="297"/>
      <c r="J155" s="297"/>
    </row>
    <row r="156" spans="1:10" s="17" customFormat="1">
      <c r="A156" s="18"/>
      <c r="I156" s="297"/>
      <c r="J156" s="297"/>
    </row>
    <row r="157" spans="1:10" s="17" customFormat="1">
      <c r="A157" s="18"/>
      <c r="I157" s="297"/>
      <c r="J157" s="297"/>
    </row>
    <row r="158" spans="1:10" s="17" customFormat="1">
      <c r="A158" s="18"/>
      <c r="I158" s="297"/>
      <c r="J158" s="297"/>
    </row>
    <row r="159" spans="1:10" s="17" customFormat="1">
      <c r="A159" s="18"/>
      <c r="I159" s="297"/>
      <c r="J159" s="297"/>
    </row>
    <row r="160" spans="1:10" s="17" customFormat="1">
      <c r="A160" s="18"/>
      <c r="I160" s="297"/>
      <c r="J160" s="297"/>
    </row>
    <row r="161" spans="1:10" s="17" customFormat="1">
      <c r="A161" s="18"/>
      <c r="I161" s="297"/>
      <c r="J161" s="297"/>
    </row>
    <row r="162" spans="1:10" s="17" customFormat="1">
      <c r="A162" s="18"/>
      <c r="I162" s="297"/>
      <c r="J162" s="297"/>
    </row>
    <row r="163" spans="1:10" s="17" customFormat="1">
      <c r="A163" s="18"/>
      <c r="I163" s="297"/>
      <c r="J163" s="297"/>
    </row>
    <row r="164" spans="1:10" s="17" customFormat="1">
      <c r="A164" s="18"/>
      <c r="I164" s="297"/>
      <c r="J164" s="297"/>
    </row>
    <row r="165" spans="1:10" s="17" customFormat="1">
      <c r="A165" s="18"/>
      <c r="I165" s="297"/>
      <c r="J165" s="297"/>
    </row>
    <row r="166" spans="1:10" s="17" customFormat="1">
      <c r="A166" s="18"/>
      <c r="I166" s="297"/>
      <c r="J166" s="297"/>
    </row>
    <row r="167" spans="1:10" s="17" customFormat="1">
      <c r="A167" s="18"/>
      <c r="I167" s="297"/>
      <c r="J167" s="297"/>
    </row>
    <row r="168" spans="1:10" s="17" customFormat="1">
      <c r="A168" s="18"/>
      <c r="I168" s="297"/>
      <c r="J168" s="297"/>
    </row>
    <row r="169" spans="1:10" s="17" customFormat="1">
      <c r="A169" s="18"/>
      <c r="I169" s="297"/>
      <c r="J169" s="297"/>
    </row>
    <row r="170" spans="1:10" s="17" customFormat="1">
      <c r="A170" s="18"/>
      <c r="I170" s="297"/>
      <c r="J170" s="297"/>
    </row>
    <row r="171" spans="1:10" s="17" customFormat="1">
      <c r="A171" s="18"/>
      <c r="I171" s="297"/>
      <c r="J171" s="297"/>
    </row>
    <row r="172" spans="1:10" s="17" customFormat="1">
      <c r="A172" s="18"/>
      <c r="I172" s="297"/>
      <c r="J172" s="297"/>
    </row>
    <row r="173" spans="1:10" s="17" customFormat="1">
      <c r="A173" s="18"/>
      <c r="I173" s="297"/>
      <c r="J173" s="297"/>
    </row>
    <row r="174" spans="1:10" s="17" customFormat="1">
      <c r="A174" s="18"/>
      <c r="I174" s="297"/>
      <c r="J174" s="297"/>
    </row>
    <row r="175" spans="1:10" s="17" customFormat="1">
      <c r="A175" s="18"/>
      <c r="I175" s="297"/>
      <c r="J175" s="297"/>
    </row>
    <row r="176" spans="1:10" s="17" customFormat="1">
      <c r="A176" s="18"/>
      <c r="I176" s="297"/>
      <c r="J176" s="297"/>
    </row>
    <row r="177" spans="1:10" s="17" customFormat="1">
      <c r="A177" s="18"/>
      <c r="I177" s="297"/>
      <c r="J177" s="297"/>
    </row>
    <row r="178" spans="1:10" s="17" customFormat="1">
      <c r="A178" s="18"/>
      <c r="I178" s="297"/>
      <c r="J178" s="297"/>
    </row>
    <row r="179" spans="1:10" s="17" customFormat="1">
      <c r="A179" s="18"/>
      <c r="I179" s="297"/>
      <c r="J179" s="297"/>
    </row>
    <row r="180" spans="1:10" s="17" customFormat="1">
      <c r="A180" s="18"/>
      <c r="I180" s="297"/>
      <c r="J180" s="297"/>
    </row>
    <row r="181" spans="1:10" s="17" customFormat="1">
      <c r="A181" s="18"/>
      <c r="I181" s="297"/>
      <c r="J181" s="297"/>
    </row>
    <row r="182" spans="1:10" s="17" customFormat="1">
      <c r="A182" s="18"/>
      <c r="I182" s="297"/>
      <c r="J182" s="297"/>
    </row>
    <row r="183" spans="1:10" s="17" customFormat="1">
      <c r="A183" s="18"/>
      <c r="I183" s="297"/>
      <c r="J183" s="297"/>
    </row>
    <row r="184" spans="1:10" s="17" customFormat="1">
      <c r="A184" s="18"/>
      <c r="I184" s="297"/>
      <c r="J184" s="297"/>
    </row>
    <row r="185" spans="1:10" s="17" customFormat="1">
      <c r="A185" s="18"/>
      <c r="I185" s="297"/>
      <c r="J185" s="297"/>
    </row>
    <row r="186" spans="1:10" s="17" customFormat="1">
      <c r="A186" s="18"/>
      <c r="I186" s="297"/>
      <c r="J186" s="297"/>
    </row>
    <row r="187" spans="1:10" s="17" customFormat="1">
      <c r="A187" s="18"/>
      <c r="I187" s="297"/>
      <c r="J187" s="297"/>
    </row>
    <row r="188" spans="1:10" s="17" customFormat="1">
      <c r="A188" s="18"/>
      <c r="I188" s="297"/>
      <c r="J188" s="297"/>
    </row>
    <row r="189" spans="1:10" s="17" customFormat="1">
      <c r="A189" s="18"/>
      <c r="I189" s="297"/>
      <c r="J189" s="297"/>
    </row>
    <row r="190" spans="1:10" s="17" customFormat="1">
      <c r="A190" s="18"/>
      <c r="I190" s="297"/>
      <c r="J190" s="297"/>
    </row>
    <row r="191" spans="1:10" s="17" customFormat="1">
      <c r="A191" s="18"/>
      <c r="I191" s="297"/>
      <c r="J191" s="297"/>
    </row>
    <row r="192" spans="1:10" s="17" customFormat="1">
      <c r="A192" s="18"/>
      <c r="I192" s="297"/>
      <c r="J192" s="297"/>
    </row>
    <row r="193" spans="1:10" s="17" customFormat="1">
      <c r="A193" s="18"/>
      <c r="I193" s="297"/>
      <c r="J193" s="297"/>
    </row>
    <row r="194" spans="1:10" s="17" customFormat="1">
      <c r="A194" s="18"/>
      <c r="I194" s="297"/>
      <c r="J194" s="297"/>
    </row>
    <row r="195" spans="1:10" s="17" customFormat="1">
      <c r="A195" s="18"/>
      <c r="I195" s="297"/>
      <c r="J195" s="297"/>
    </row>
    <row r="196" spans="1:10" s="17" customFormat="1">
      <c r="A196" s="18"/>
      <c r="I196" s="297"/>
      <c r="J196" s="297"/>
    </row>
    <row r="197" spans="1:10" s="17" customFormat="1">
      <c r="A197" s="18"/>
      <c r="I197" s="297"/>
      <c r="J197" s="297"/>
    </row>
  </sheetData>
  <mergeCells count="14">
    <mergeCell ref="A47:B47"/>
    <mergeCell ref="A2:H2"/>
    <mergeCell ref="F47:H47"/>
    <mergeCell ref="A7:H7"/>
    <mergeCell ref="A18:H18"/>
    <mergeCell ref="F46:H46"/>
    <mergeCell ref="A3:H3"/>
    <mergeCell ref="A4:A5"/>
    <mergeCell ref="B4:B5"/>
    <mergeCell ref="C4:D4"/>
    <mergeCell ref="E4:H4"/>
    <mergeCell ref="A46:B46"/>
    <mergeCell ref="C46:E46"/>
    <mergeCell ref="C47:E47"/>
  </mergeCells>
  <phoneticPr fontId="3" type="noConversion"/>
  <pageMargins left="0.59055118110236227" right="0.59055118110236227" top="0.98425196850393704" bottom="0.59055118110236227" header="0.19685039370078741" footer="0.11811023622047245"/>
  <pageSetup paperSize="9" scale="65" fitToHeight="0" orientation="landscape" verticalDpi="300" r:id="rId1"/>
  <headerFooter alignWithMargins="0"/>
  <ignoredErrors>
    <ignoredError sqref="G9 H34:H35 H37:H38 H19:H20 H29 H42 H27 H25 G11"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250"/>
  <sheetViews>
    <sheetView zoomScaleNormal="100" workbookViewId="0">
      <selection activeCell="H11" sqref="H11"/>
    </sheetView>
  </sheetViews>
  <sheetFormatPr defaultColWidth="9.109375" defaultRowHeight="18"/>
  <cols>
    <col min="1" max="1" width="60.6640625" style="107" customWidth="1"/>
    <col min="2" max="3" width="14.109375" style="106" customWidth="1"/>
    <col min="4" max="4" width="16.109375" style="106" customWidth="1"/>
    <col min="5" max="5" width="16.6640625" style="106" customWidth="1"/>
    <col min="6" max="6" width="15.109375" style="106" customWidth="1"/>
    <col min="7" max="7" width="16" style="106" customWidth="1"/>
    <col min="8" max="16384" width="9.109375" style="107"/>
  </cols>
  <sheetData>
    <row r="1" spans="1:8">
      <c r="A1" s="377"/>
      <c r="B1" s="378"/>
      <c r="C1" s="378"/>
      <c r="D1" s="378"/>
      <c r="E1" s="378"/>
      <c r="F1" s="378"/>
      <c r="G1" s="378"/>
    </row>
    <row r="2" spans="1:8">
      <c r="A2" s="547" t="s">
        <v>433</v>
      </c>
      <c r="B2" s="547"/>
      <c r="C2" s="547"/>
      <c r="D2" s="547"/>
      <c r="E2" s="547"/>
      <c r="F2" s="547"/>
      <c r="G2" s="547"/>
    </row>
    <row r="3" spans="1:8">
      <c r="A3" s="379"/>
      <c r="B3" s="380"/>
      <c r="C3" s="380"/>
      <c r="D3" s="379"/>
      <c r="E3" s="379"/>
      <c r="F3" s="379"/>
      <c r="G3" s="380"/>
    </row>
    <row r="4" spans="1:8" ht="36">
      <c r="A4" s="381" t="s">
        <v>159</v>
      </c>
      <c r="B4" s="382" t="s">
        <v>18</v>
      </c>
      <c r="C4" s="382" t="s">
        <v>573</v>
      </c>
      <c r="D4" s="382" t="s">
        <v>574</v>
      </c>
      <c r="E4" s="382" t="s">
        <v>575</v>
      </c>
      <c r="F4" s="382" t="s">
        <v>410</v>
      </c>
      <c r="G4" s="383" t="s">
        <v>441</v>
      </c>
    </row>
    <row r="5" spans="1:8">
      <c r="A5" s="376">
        <v>1</v>
      </c>
      <c r="B5" s="359">
        <v>2</v>
      </c>
      <c r="C5" s="359">
        <v>3</v>
      </c>
      <c r="D5" s="359">
        <v>4</v>
      </c>
      <c r="E5" s="359">
        <v>5</v>
      </c>
      <c r="F5" s="359">
        <v>6</v>
      </c>
      <c r="G5" s="359">
        <v>7</v>
      </c>
    </row>
    <row r="6" spans="1:8">
      <c r="A6" s="552" t="s">
        <v>106</v>
      </c>
      <c r="B6" s="553"/>
      <c r="C6" s="553"/>
      <c r="D6" s="553"/>
      <c r="E6" s="553"/>
      <c r="F6" s="553"/>
      <c r="G6" s="554"/>
    </row>
    <row r="7" spans="1:8" s="194" customFormat="1" ht="21" customHeight="1">
      <c r="A7" s="384" t="s">
        <v>422</v>
      </c>
      <c r="B7" s="385">
        <v>2050</v>
      </c>
      <c r="C7" s="386">
        <f>SUM(C8:C8)</f>
        <v>0</v>
      </c>
      <c r="D7" s="386">
        <f>SUM(D8:D8)</f>
        <v>0</v>
      </c>
      <c r="E7" s="386">
        <f>SUM(E8:E8)</f>
        <v>0</v>
      </c>
      <c r="F7" s="386">
        <f>E7-D7</f>
        <v>0</v>
      </c>
      <c r="G7" s="386"/>
    </row>
    <row r="8" spans="1:8" hidden="1">
      <c r="A8" s="387"/>
      <c r="B8" s="385"/>
      <c r="C8" s="385"/>
      <c r="D8" s="386"/>
      <c r="E8" s="386"/>
      <c r="F8" s="386">
        <f t="shared" ref="F8:F25" si="0">E8-D8</f>
        <v>0</v>
      </c>
      <c r="G8" s="388"/>
    </row>
    <row r="9" spans="1:8" s="35" customFormat="1">
      <c r="A9" s="384" t="s">
        <v>421</v>
      </c>
      <c r="B9" s="389">
        <v>2060</v>
      </c>
      <c r="C9" s="386">
        <f>SUM(C10:C10)</f>
        <v>16</v>
      </c>
      <c r="D9" s="386">
        <f>SUM(D10:D10)</f>
        <v>0</v>
      </c>
      <c r="E9" s="386">
        <f t="shared" ref="E9" si="1">SUM(E10:E10)</f>
        <v>0</v>
      </c>
      <c r="F9" s="386">
        <f t="shared" si="0"/>
        <v>0</v>
      </c>
      <c r="G9" s="388"/>
    </row>
    <row r="10" spans="1:8" s="35" customFormat="1">
      <c r="A10" s="390" t="s">
        <v>570</v>
      </c>
      <c r="B10" s="391"/>
      <c r="C10" s="392">
        <v>16</v>
      </c>
      <c r="D10" s="393"/>
      <c r="E10" s="393"/>
      <c r="F10" s="386">
        <f t="shared" si="0"/>
        <v>0</v>
      </c>
      <c r="G10" s="388"/>
      <c r="H10" s="35" t="s">
        <v>915</v>
      </c>
    </row>
    <row r="11" spans="1:8" s="35" customFormat="1" ht="17.399999999999999">
      <c r="A11" s="552" t="s">
        <v>423</v>
      </c>
      <c r="B11" s="553"/>
      <c r="C11" s="553"/>
      <c r="D11" s="553"/>
      <c r="E11" s="553"/>
      <c r="F11" s="553"/>
      <c r="G11" s="554"/>
    </row>
    <row r="12" spans="1:8" s="35" customFormat="1" ht="32.4">
      <c r="A12" s="394" t="s">
        <v>377</v>
      </c>
      <c r="B12" s="391"/>
      <c r="C12" s="389"/>
      <c r="D12" s="386"/>
      <c r="E12" s="386"/>
      <c r="F12" s="386"/>
      <c r="G12" s="386"/>
    </row>
    <row r="13" spans="1:8" s="35" customFormat="1" ht="17.399999999999999">
      <c r="A13" s="387" t="s">
        <v>424</v>
      </c>
      <c r="B13" s="389">
        <v>2117</v>
      </c>
      <c r="C13" s="386">
        <f>SUM(C14:C14)</f>
        <v>0</v>
      </c>
      <c r="D13" s="386">
        <f>SUM(D14:D14)</f>
        <v>0</v>
      </c>
      <c r="E13" s="386">
        <f>SUM(E14:E14)</f>
        <v>0</v>
      </c>
      <c r="F13" s="386">
        <f t="shared" si="0"/>
        <v>0</v>
      </c>
      <c r="G13" s="386"/>
    </row>
    <row r="14" spans="1:8" hidden="1">
      <c r="A14" s="390"/>
      <c r="B14" s="389"/>
      <c r="C14" s="389"/>
      <c r="D14" s="386"/>
      <c r="E14" s="386"/>
      <c r="F14" s="386">
        <f t="shared" si="0"/>
        <v>0</v>
      </c>
      <c r="G14" s="386"/>
    </row>
    <row r="15" spans="1:8" s="35" customFormat="1" ht="32.4">
      <c r="A15" s="394" t="s">
        <v>370</v>
      </c>
      <c r="B15" s="391"/>
      <c r="C15" s="389"/>
      <c r="D15" s="386"/>
      <c r="E15" s="386"/>
      <c r="F15" s="386"/>
      <c r="G15" s="386"/>
    </row>
    <row r="16" spans="1:8" s="35" customFormat="1" ht="17.399999999999999">
      <c r="A16" s="387" t="s">
        <v>424</v>
      </c>
      <c r="B16" s="389">
        <v>2128</v>
      </c>
      <c r="C16" s="386">
        <f>SUM(C17:C18)</f>
        <v>3.3</v>
      </c>
      <c r="D16" s="386">
        <f>SUM(D17:D18)</f>
        <v>3.2</v>
      </c>
      <c r="E16" s="386">
        <f>SUM(E17:E18)</f>
        <v>0</v>
      </c>
      <c r="F16" s="386">
        <f t="shared" si="0"/>
        <v>-3.2</v>
      </c>
      <c r="G16" s="386">
        <f t="shared" ref="G16:G21" si="2">(E16/D16)*100</f>
        <v>0</v>
      </c>
    </row>
    <row r="17" spans="1:8" s="35" customFormat="1" ht="17.399999999999999">
      <c r="A17" s="390" t="s">
        <v>494</v>
      </c>
      <c r="B17" s="389"/>
      <c r="C17" s="386">
        <v>3.3</v>
      </c>
      <c r="D17" s="386">
        <v>3.2</v>
      </c>
      <c r="E17" s="386"/>
      <c r="F17" s="386">
        <f t="shared" si="0"/>
        <v>-3.2</v>
      </c>
      <c r="G17" s="386">
        <f t="shared" si="2"/>
        <v>0</v>
      </c>
    </row>
    <row r="18" spans="1:8" s="35" customFormat="1" ht="0.75" customHeight="1">
      <c r="A18" s="390" t="s">
        <v>495</v>
      </c>
      <c r="B18" s="391"/>
      <c r="C18" s="389"/>
      <c r="D18" s="386"/>
      <c r="E18" s="386"/>
      <c r="F18" s="386">
        <f t="shared" si="0"/>
        <v>0</v>
      </c>
      <c r="G18" s="386"/>
    </row>
    <row r="19" spans="1:8" s="35" customFormat="1" ht="17.399999999999999">
      <c r="A19" s="394" t="s">
        <v>426</v>
      </c>
      <c r="B19" s="391"/>
      <c r="C19" s="389"/>
      <c r="D19" s="386"/>
      <c r="E19" s="386"/>
      <c r="F19" s="386"/>
      <c r="G19" s="386"/>
    </row>
    <row r="20" spans="1:8" s="35" customFormat="1" ht="17.399999999999999">
      <c r="A20" s="384" t="s">
        <v>427</v>
      </c>
      <c r="B20" s="389">
        <v>2133</v>
      </c>
      <c r="C20" s="386">
        <f>SUM(C21:C21)</f>
        <v>37.799999999999997</v>
      </c>
      <c r="D20" s="386">
        <f>SUM(D21:D21)</f>
        <v>45</v>
      </c>
      <c r="E20" s="386">
        <f>SUM(E21:E22)</f>
        <v>0</v>
      </c>
      <c r="F20" s="386">
        <f t="shared" si="0"/>
        <v>-45</v>
      </c>
      <c r="G20" s="386">
        <f t="shared" si="2"/>
        <v>0</v>
      </c>
    </row>
    <row r="21" spans="1:8" s="35" customFormat="1" ht="17.399999999999999">
      <c r="A21" s="390" t="s">
        <v>492</v>
      </c>
      <c r="B21" s="391"/>
      <c r="C21" s="395">
        <v>37.799999999999997</v>
      </c>
      <c r="D21" s="396">
        <v>45</v>
      </c>
      <c r="E21" s="396"/>
      <c r="F21" s="396">
        <f t="shared" si="0"/>
        <v>-45</v>
      </c>
      <c r="G21" s="386">
        <f t="shared" si="2"/>
        <v>0</v>
      </c>
    </row>
    <row r="22" spans="1:8" s="35" customFormat="1" ht="17.399999999999999">
      <c r="A22" s="390" t="s">
        <v>571</v>
      </c>
      <c r="B22" s="391"/>
      <c r="C22" s="395"/>
      <c r="D22" s="396"/>
      <c r="E22" s="396"/>
      <c r="F22" s="396">
        <f t="shared" si="0"/>
        <v>0</v>
      </c>
      <c r="G22" s="386"/>
    </row>
    <row r="23" spans="1:8" s="35" customFormat="1" ht="17.399999999999999">
      <c r="A23" s="397" t="s">
        <v>428</v>
      </c>
      <c r="B23" s="391"/>
      <c r="C23" s="389"/>
      <c r="D23" s="386"/>
      <c r="E23" s="386"/>
      <c r="F23" s="386"/>
      <c r="G23" s="386"/>
    </row>
    <row r="24" spans="1:8" s="35" customFormat="1" ht="17.399999999999999">
      <c r="A24" s="384" t="s">
        <v>429</v>
      </c>
      <c r="B24" s="389">
        <v>2142</v>
      </c>
      <c r="C24" s="386">
        <f>SUM(C25:C25)</f>
        <v>0</v>
      </c>
      <c r="D24" s="386">
        <f>SUM(D25:D25)</f>
        <v>0</v>
      </c>
      <c r="E24" s="386">
        <f>SUM(E25:E25)</f>
        <v>0</v>
      </c>
      <c r="F24" s="386">
        <f t="shared" si="0"/>
        <v>0</v>
      </c>
      <c r="G24" s="386"/>
    </row>
    <row r="25" spans="1:8" s="35" customFormat="1" ht="17.399999999999999" hidden="1">
      <c r="A25" s="387"/>
      <c r="B25" s="391"/>
      <c r="C25" s="389"/>
      <c r="D25" s="386"/>
      <c r="E25" s="386"/>
      <c r="F25" s="386">
        <f t="shared" si="0"/>
        <v>0</v>
      </c>
      <c r="G25" s="386"/>
    </row>
    <row r="26" spans="1:8">
      <c r="A26" s="398"/>
      <c r="B26" s="378"/>
      <c r="C26" s="378"/>
      <c r="D26" s="399"/>
      <c r="E26" s="400"/>
      <c r="F26" s="400"/>
      <c r="G26" s="400"/>
    </row>
    <row r="27" spans="1:8" ht="21">
      <c r="A27" s="401" t="s">
        <v>461</v>
      </c>
      <c r="B27" s="402"/>
      <c r="C27" s="550" t="s">
        <v>80</v>
      </c>
      <c r="D27" s="550"/>
      <c r="E27" s="550"/>
      <c r="F27" s="548" t="s">
        <v>572</v>
      </c>
      <c r="G27" s="548"/>
      <c r="H27" s="104"/>
    </row>
    <row r="28" spans="1:8">
      <c r="A28" s="378" t="s">
        <v>374</v>
      </c>
      <c r="B28" s="377"/>
      <c r="C28" s="551" t="s">
        <v>380</v>
      </c>
      <c r="D28" s="551"/>
      <c r="E28" s="551"/>
      <c r="F28" s="549" t="s">
        <v>179</v>
      </c>
      <c r="G28" s="549"/>
      <c r="H28" s="12"/>
    </row>
    <row r="29" spans="1:8">
      <c r="A29" s="398"/>
      <c r="B29" s="378"/>
      <c r="C29" s="378"/>
      <c r="D29" s="399"/>
      <c r="E29" s="400"/>
      <c r="F29" s="400"/>
      <c r="G29" s="400"/>
    </row>
    <row r="30" spans="1:8">
      <c r="A30" s="398"/>
      <c r="B30" s="378"/>
      <c r="C30" s="378"/>
      <c r="D30" s="399"/>
      <c r="E30" s="400"/>
      <c r="F30" s="400"/>
      <c r="G30" s="400"/>
    </row>
    <row r="31" spans="1:8">
      <c r="A31" s="9"/>
      <c r="D31" s="105"/>
      <c r="E31" s="141"/>
      <c r="F31" s="141"/>
      <c r="G31" s="141"/>
    </row>
    <row r="32" spans="1:8">
      <c r="A32" s="9"/>
      <c r="D32" s="105"/>
      <c r="E32" s="141"/>
      <c r="F32" s="141"/>
      <c r="G32" s="141"/>
    </row>
    <row r="33" spans="1:7">
      <c r="A33" s="9"/>
      <c r="D33" s="105"/>
      <c r="E33" s="141"/>
      <c r="F33" s="141"/>
      <c r="G33" s="141"/>
    </row>
    <row r="34" spans="1:7">
      <c r="A34" s="9"/>
      <c r="D34" s="105"/>
      <c r="E34" s="141"/>
      <c r="F34" s="141"/>
      <c r="G34" s="141"/>
    </row>
    <row r="35" spans="1:7">
      <c r="A35" s="9"/>
      <c r="D35" s="105"/>
      <c r="E35" s="141"/>
      <c r="F35" s="141"/>
      <c r="G35" s="141"/>
    </row>
    <row r="36" spans="1:7">
      <c r="A36" s="9"/>
      <c r="D36" s="105"/>
      <c r="E36" s="141"/>
      <c r="F36" s="141"/>
      <c r="G36" s="141"/>
    </row>
    <row r="37" spans="1:7">
      <c r="A37" s="9"/>
      <c r="D37" s="105"/>
      <c r="E37" s="141"/>
      <c r="F37" s="141"/>
      <c r="G37" s="141"/>
    </row>
    <row r="38" spans="1:7">
      <c r="A38" s="9"/>
      <c r="D38" s="105"/>
      <c r="E38" s="141"/>
      <c r="F38" s="141"/>
      <c r="G38" s="141"/>
    </row>
    <row r="39" spans="1:7">
      <c r="A39" s="9"/>
      <c r="D39" s="105"/>
      <c r="E39" s="141"/>
      <c r="F39" s="141"/>
      <c r="G39" s="141"/>
    </row>
    <row r="40" spans="1:7">
      <c r="A40" s="9"/>
      <c r="D40" s="105"/>
      <c r="E40" s="141"/>
      <c r="F40" s="141"/>
      <c r="G40" s="141"/>
    </row>
    <row r="41" spans="1:7">
      <c r="A41" s="9"/>
      <c r="D41" s="105"/>
      <c r="E41" s="141"/>
      <c r="F41" s="141"/>
      <c r="G41" s="141"/>
    </row>
    <row r="42" spans="1:7">
      <c r="A42" s="9"/>
      <c r="D42" s="105"/>
      <c r="E42" s="141"/>
      <c r="F42" s="141"/>
      <c r="G42" s="141"/>
    </row>
    <row r="43" spans="1:7">
      <c r="A43" s="9"/>
      <c r="D43" s="105"/>
      <c r="E43" s="141"/>
      <c r="F43" s="141"/>
      <c r="G43" s="141"/>
    </row>
    <row r="44" spans="1:7">
      <c r="A44" s="9"/>
      <c r="D44" s="105"/>
      <c r="E44" s="141"/>
      <c r="F44" s="141"/>
      <c r="G44" s="141"/>
    </row>
    <row r="45" spans="1:7">
      <c r="A45" s="9"/>
      <c r="D45" s="105"/>
      <c r="E45" s="141"/>
      <c r="F45" s="141"/>
      <c r="G45" s="141"/>
    </row>
    <row r="46" spans="1:7">
      <c r="A46" s="9"/>
      <c r="D46" s="105"/>
      <c r="E46" s="141"/>
      <c r="F46" s="141"/>
      <c r="G46" s="141"/>
    </row>
    <row r="47" spans="1:7">
      <c r="A47" s="9"/>
      <c r="D47" s="105"/>
      <c r="E47" s="141"/>
      <c r="F47" s="141"/>
      <c r="G47" s="141"/>
    </row>
    <row r="48" spans="1:7">
      <c r="A48" s="9"/>
      <c r="D48" s="105"/>
      <c r="E48" s="141"/>
      <c r="F48" s="141"/>
      <c r="G48" s="141"/>
    </row>
    <row r="49" spans="1:7">
      <c r="A49" s="9"/>
      <c r="D49" s="105"/>
      <c r="E49" s="141"/>
      <c r="F49" s="141"/>
      <c r="G49" s="141"/>
    </row>
    <row r="50" spans="1:7">
      <c r="A50" s="9"/>
      <c r="D50" s="105"/>
      <c r="E50" s="141"/>
      <c r="F50" s="141"/>
      <c r="G50" s="141"/>
    </row>
    <row r="51" spans="1:7">
      <c r="A51" s="9"/>
      <c r="D51" s="105"/>
      <c r="E51" s="141"/>
      <c r="F51" s="141"/>
      <c r="G51" s="141"/>
    </row>
    <row r="52" spans="1:7">
      <c r="A52" s="9"/>
      <c r="D52" s="105"/>
      <c r="E52" s="141"/>
      <c r="F52" s="141"/>
      <c r="G52" s="141"/>
    </row>
    <row r="53" spans="1:7">
      <c r="A53" s="9"/>
      <c r="D53" s="105"/>
      <c r="E53" s="141"/>
      <c r="F53" s="141"/>
      <c r="G53" s="141"/>
    </row>
    <row r="54" spans="1:7">
      <c r="A54" s="9"/>
      <c r="D54" s="105"/>
      <c r="E54" s="141"/>
      <c r="F54" s="141"/>
      <c r="G54" s="141"/>
    </row>
    <row r="55" spans="1:7">
      <c r="A55" s="9"/>
      <c r="D55" s="105"/>
      <c r="E55" s="141"/>
      <c r="F55" s="141"/>
      <c r="G55" s="141"/>
    </row>
    <row r="56" spans="1:7">
      <c r="A56" s="9"/>
      <c r="D56" s="105"/>
      <c r="E56" s="141"/>
      <c r="F56" s="141"/>
      <c r="G56" s="141"/>
    </row>
    <row r="57" spans="1:7">
      <c r="A57" s="9"/>
      <c r="D57" s="105"/>
      <c r="E57" s="141"/>
      <c r="F57" s="141"/>
      <c r="G57" s="141"/>
    </row>
    <row r="58" spans="1:7">
      <c r="A58" s="9"/>
      <c r="D58" s="105"/>
      <c r="E58" s="141"/>
      <c r="F58" s="141"/>
      <c r="G58" s="141"/>
    </row>
    <row r="59" spans="1:7">
      <c r="A59" s="9"/>
      <c r="D59" s="105"/>
      <c r="E59" s="141"/>
      <c r="F59" s="141"/>
      <c r="G59" s="141"/>
    </row>
    <row r="60" spans="1:7">
      <c r="A60" s="9"/>
      <c r="D60" s="105"/>
      <c r="E60" s="141"/>
      <c r="F60" s="141"/>
      <c r="G60" s="141"/>
    </row>
    <row r="61" spans="1:7">
      <c r="A61" s="9"/>
      <c r="D61" s="105"/>
      <c r="E61" s="141"/>
      <c r="F61" s="141"/>
      <c r="G61" s="141"/>
    </row>
    <row r="62" spans="1:7">
      <c r="A62" s="9"/>
      <c r="D62" s="105"/>
      <c r="E62" s="141"/>
      <c r="F62" s="141"/>
      <c r="G62" s="141"/>
    </row>
    <row r="63" spans="1:7">
      <c r="A63" s="9"/>
      <c r="D63" s="105"/>
      <c r="E63" s="141"/>
      <c r="F63" s="141"/>
      <c r="G63" s="141"/>
    </row>
    <row r="64" spans="1:7">
      <c r="A64" s="9"/>
      <c r="D64" s="105"/>
      <c r="E64" s="141"/>
      <c r="F64" s="141"/>
      <c r="G64" s="141"/>
    </row>
    <row r="65" spans="1:7">
      <c r="A65" s="9"/>
      <c r="D65" s="105"/>
      <c r="E65" s="141"/>
      <c r="F65" s="141"/>
      <c r="G65" s="141"/>
    </row>
    <row r="66" spans="1:7">
      <c r="A66" s="9"/>
      <c r="D66" s="105"/>
      <c r="E66" s="141"/>
      <c r="F66" s="141"/>
      <c r="G66" s="141"/>
    </row>
    <row r="67" spans="1:7">
      <c r="A67" s="9"/>
      <c r="D67" s="105"/>
      <c r="E67" s="141"/>
      <c r="F67" s="141"/>
      <c r="G67" s="141"/>
    </row>
    <row r="68" spans="1:7">
      <c r="A68" s="9"/>
      <c r="D68" s="105"/>
      <c r="E68" s="141"/>
      <c r="F68" s="141"/>
      <c r="G68" s="141"/>
    </row>
    <row r="69" spans="1:7">
      <c r="A69" s="9"/>
      <c r="D69" s="105"/>
      <c r="E69" s="141"/>
      <c r="F69" s="141"/>
      <c r="G69" s="141"/>
    </row>
    <row r="70" spans="1:7">
      <c r="A70" s="9"/>
      <c r="D70" s="105"/>
      <c r="E70" s="141"/>
      <c r="F70" s="141"/>
      <c r="G70" s="141"/>
    </row>
    <row r="71" spans="1:7">
      <c r="A71" s="9"/>
      <c r="D71" s="105"/>
      <c r="E71" s="141"/>
      <c r="F71" s="141"/>
      <c r="G71" s="141"/>
    </row>
    <row r="72" spans="1:7">
      <c r="A72" s="9"/>
      <c r="D72" s="105"/>
      <c r="E72" s="141"/>
      <c r="F72" s="141"/>
      <c r="G72" s="141"/>
    </row>
    <row r="73" spans="1:7">
      <c r="A73" s="9"/>
      <c r="D73" s="105"/>
      <c r="E73" s="141"/>
      <c r="F73" s="141"/>
      <c r="G73" s="141"/>
    </row>
    <row r="74" spans="1:7">
      <c r="A74" s="9"/>
      <c r="D74" s="105"/>
      <c r="E74" s="141"/>
      <c r="F74" s="141"/>
      <c r="G74" s="141"/>
    </row>
    <row r="75" spans="1:7">
      <c r="A75" s="9"/>
      <c r="D75" s="105"/>
      <c r="E75" s="141"/>
      <c r="F75" s="141"/>
      <c r="G75" s="141"/>
    </row>
    <row r="76" spans="1:7">
      <c r="A76" s="9"/>
      <c r="D76" s="105"/>
      <c r="E76" s="141"/>
      <c r="F76" s="141"/>
      <c r="G76" s="141"/>
    </row>
    <row r="77" spans="1:7">
      <c r="A77" s="9"/>
      <c r="D77" s="105"/>
      <c r="E77" s="141"/>
      <c r="F77" s="141"/>
      <c r="G77" s="141"/>
    </row>
    <row r="78" spans="1:7">
      <c r="A78" s="9"/>
      <c r="D78" s="105"/>
      <c r="E78" s="141"/>
      <c r="F78" s="141"/>
      <c r="G78" s="141"/>
    </row>
    <row r="79" spans="1:7">
      <c r="A79" s="9"/>
      <c r="D79" s="105"/>
      <c r="E79" s="141"/>
      <c r="F79" s="141"/>
      <c r="G79" s="141"/>
    </row>
    <row r="80" spans="1:7">
      <c r="A80" s="9"/>
      <c r="D80" s="105"/>
      <c r="E80" s="141"/>
      <c r="F80" s="141"/>
      <c r="G80" s="141"/>
    </row>
    <row r="81" spans="1:7">
      <c r="A81" s="9"/>
      <c r="D81" s="105"/>
      <c r="E81" s="141"/>
      <c r="F81" s="141"/>
      <c r="G81" s="141"/>
    </row>
    <row r="82" spans="1:7">
      <c r="A82" s="9"/>
      <c r="D82" s="105"/>
      <c r="E82" s="141"/>
      <c r="F82" s="141"/>
      <c r="G82" s="141"/>
    </row>
    <row r="83" spans="1:7">
      <c r="A83" s="9"/>
    </row>
    <row r="84" spans="1:7">
      <c r="A84" s="136"/>
    </row>
    <row r="85" spans="1:7">
      <c r="A85" s="136"/>
    </row>
    <row r="86" spans="1:7">
      <c r="A86" s="136"/>
    </row>
    <row r="87" spans="1:7">
      <c r="A87" s="136"/>
    </row>
    <row r="88" spans="1:7">
      <c r="A88" s="136"/>
    </row>
    <row r="89" spans="1:7">
      <c r="A89" s="136"/>
    </row>
    <row r="90" spans="1:7">
      <c r="A90" s="136"/>
    </row>
    <row r="91" spans="1:7">
      <c r="A91" s="136"/>
    </row>
    <row r="92" spans="1:7">
      <c r="A92" s="136"/>
    </row>
    <row r="93" spans="1:7">
      <c r="A93" s="136"/>
    </row>
    <row r="94" spans="1:7">
      <c r="A94" s="136"/>
    </row>
    <row r="95" spans="1:7">
      <c r="A95" s="136"/>
    </row>
    <row r="96" spans="1:7">
      <c r="A96" s="136"/>
    </row>
    <row r="97" spans="1:1">
      <c r="A97" s="136"/>
    </row>
    <row r="98" spans="1:1">
      <c r="A98" s="136"/>
    </row>
    <row r="99" spans="1:1">
      <c r="A99" s="136"/>
    </row>
    <row r="100" spans="1:1">
      <c r="A100" s="136"/>
    </row>
    <row r="101" spans="1:1">
      <c r="A101" s="136"/>
    </row>
    <row r="102" spans="1:1">
      <c r="A102" s="136"/>
    </row>
    <row r="103" spans="1:1">
      <c r="A103" s="136"/>
    </row>
    <row r="104" spans="1:1">
      <c r="A104" s="136"/>
    </row>
    <row r="105" spans="1:1">
      <c r="A105" s="136"/>
    </row>
    <row r="106" spans="1:1">
      <c r="A106" s="136"/>
    </row>
    <row r="107" spans="1:1">
      <c r="A107" s="136"/>
    </row>
    <row r="108" spans="1:1">
      <c r="A108" s="136"/>
    </row>
    <row r="109" spans="1:1">
      <c r="A109" s="136"/>
    </row>
    <row r="110" spans="1:1">
      <c r="A110" s="136"/>
    </row>
    <row r="111" spans="1:1">
      <c r="A111" s="136"/>
    </row>
    <row r="112" spans="1:1">
      <c r="A112" s="136"/>
    </row>
    <row r="113" spans="1:1">
      <c r="A113" s="136"/>
    </row>
    <row r="114" spans="1:1">
      <c r="A114" s="136"/>
    </row>
    <row r="115" spans="1:1">
      <c r="A115" s="136"/>
    </row>
    <row r="116" spans="1:1">
      <c r="A116" s="136"/>
    </row>
    <row r="117" spans="1:1">
      <c r="A117" s="136"/>
    </row>
    <row r="118" spans="1:1">
      <c r="A118" s="136"/>
    </row>
    <row r="119" spans="1:1">
      <c r="A119" s="136"/>
    </row>
    <row r="120" spans="1:1">
      <c r="A120" s="136"/>
    </row>
    <row r="121" spans="1:1">
      <c r="A121" s="136"/>
    </row>
    <row r="122" spans="1:1">
      <c r="A122" s="136"/>
    </row>
    <row r="123" spans="1:1">
      <c r="A123" s="136"/>
    </row>
    <row r="124" spans="1:1">
      <c r="A124" s="136"/>
    </row>
    <row r="125" spans="1:1">
      <c r="A125" s="136"/>
    </row>
    <row r="126" spans="1:1">
      <c r="A126" s="136"/>
    </row>
    <row r="127" spans="1:1">
      <c r="A127" s="136"/>
    </row>
    <row r="128" spans="1:1">
      <c r="A128" s="136"/>
    </row>
    <row r="129" spans="1:1">
      <c r="A129" s="136"/>
    </row>
    <row r="130" spans="1:1">
      <c r="A130" s="136"/>
    </row>
    <row r="131" spans="1:1">
      <c r="A131" s="136"/>
    </row>
    <row r="132" spans="1:1">
      <c r="A132" s="136"/>
    </row>
    <row r="133" spans="1:1">
      <c r="A133" s="136"/>
    </row>
    <row r="134" spans="1:1">
      <c r="A134" s="136"/>
    </row>
    <row r="135" spans="1:1">
      <c r="A135" s="136"/>
    </row>
    <row r="136" spans="1:1">
      <c r="A136" s="136"/>
    </row>
    <row r="137" spans="1:1">
      <c r="A137" s="136"/>
    </row>
    <row r="138" spans="1:1">
      <c r="A138" s="136"/>
    </row>
    <row r="139" spans="1:1">
      <c r="A139" s="136"/>
    </row>
    <row r="140" spans="1:1">
      <c r="A140" s="136"/>
    </row>
    <row r="141" spans="1:1">
      <c r="A141" s="136"/>
    </row>
    <row r="142" spans="1:1">
      <c r="A142" s="136"/>
    </row>
    <row r="143" spans="1:1">
      <c r="A143" s="136"/>
    </row>
    <row r="144" spans="1:1">
      <c r="A144" s="136"/>
    </row>
    <row r="145" spans="1:1">
      <c r="A145" s="136"/>
    </row>
    <row r="146" spans="1:1">
      <c r="A146" s="136"/>
    </row>
    <row r="147" spans="1:1">
      <c r="A147" s="136"/>
    </row>
    <row r="148" spans="1:1">
      <c r="A148" s="136"/>
    </row>
    <row r="149" spans="1:1">
      <c r="A149" s="136"/>
    </row>
    <row r="150" spans="1:1">
      <c r="A150" s="136"/>
    </row>
    <row r="151" spans="1:1">
      <c r="A151" s="136"/>
    </row>
    <row r="152" spans="1:1">
      <c r="A152" s="136"/>
    </row>
    <row r="153" spans="1:1">
      <c r="A153" s="136"/>
    </row>
    <row r="154" spans="1:1">
      <c r="A154" s="136"/>
    </row>
    <row r="155" spans="1:1">
      <c r="A155" s="136"/>
    </row>
    <row r="156" spans="1:1">
      <c r="A156" s="136"/>
    </row>
    <row r="157" spans="1:1">
      <c r="A157" s="136"/>
    </row>
    <row r="158" spans="1:1">
      <c r="A158" s="136"/>
    </row>
    <row r="159" spans="1:1">
      <c r="A159" s="136"/>
    </row>
    <row r="160" spans="1:1">
      <c r="A160" s="136"/>
    </row>
    <row r="161" spans="1:1">
      <c r="A161" s="136"/>
    </row>
    <row r="162" spans="1:1">
      <c r="A162" s="136"/>
    </row>
    <row r="163" spans="1:1">
      <c r="A163" s="136"/>
    </row>
    <row r="164" spans="1:1">
      <c r="A164" s="136"/>
    </row>
    <row r="165" spans="1:1">
      <c r="A165" s="136"/>
    </row>
    <row r="166" spans="1:1">
      <c r="A166" s="136"/>
    </row>
    <row r="167" spans="1:1">
      <c r="A167" s="136"/>
    </row>
    <row r="168" spans="1:1">
      <c r="A168" s="136"/>
    </row>
    <row r="169" spans="1:1">
      <c r="A169" s="136"/>
    </row>
    <row r="170" spans="1:1">
      <c r="A170" s="136"/>
    </row>
    <row r="171" spans="1:1">
      <c r="A171" s="136"/>
    </row>
    <row r="172" spans="1:1">
      <c r="A172" s="136"/>
    </row>
    <row r="173" spans="1:1">
      <c r="A173" s="136"/>
    </row>
    <row r="174" spans="1:1">
      <c r="A174" s="136"/>
    </row>
    <row r="175" spans="1:1">
      <c r="A175" s="136"/>
    </row>
    <row r="176" spans="1:1">
      <c r="A176" s="136"/>
    </row>
    <row r="177" spans="1:1">
      <c r="A177" s="136"/>
    </row>
    <row r="178" spans="1:1">
      <c r="A178" s="136"/>
    </row>
    <row r="179" spans="1:1">
      <c r="A179" s="136"/>
    </row>
    <row r="180" spans="1:1">
      <c r="A180" s="136"/>
    </row>
    <row r="181" spans="1:1">
      <c r="A181" s="136"/>
    </row>
    <row r="182" spans="1:1">
      <c r="A182" s="136"/>
    </row>
    <row r="183" spans="1:1">
      <c r="A183" s="136"/>
    </row>
    <row r="184" spans="1:1">
      <c r="A184" s="136"/>
    </row>
    <row r="185" spans="1:1">
      <c r="A185" s="136"/>
    </row>
    <row r="186" spans="1:1">
      <c r="A186" s="136"/>
    </row>
    <row r="187" spans="1:1">
      <c r="A187" s="136"/>
    </row>
    <row r="188" spans="1:1">
      <c r="A188" s="136"/>
    </row>
    <row r="189" spans="1:1">
      <c r="A189" s="136"/>
    </row>
    <row r="190" spans="1:1">
      <c r="A190" s="136"/>
    </row>
    <row r="191" spans="1:1">
      <c r="A191" s="136"/>
    </row>
    <row r="192" spans="1:1">
      <c r="A192" s="136"/>
    </row>
    <row r="193" spans="1:1">
      <c r="A193" s="136"/>
    </row>
    <row r="194" spans="1:1">
      <c r="A194" s="136"/>
    </row>
    <row r="195" spans="1:1">
      <c r="A195" s="136"/>
    </row>
    <row r="196" spans="1:1">
      <c r="A196" s="136"/>
    </row>
    <row r="197" spans="1:1">
      <c r="A197" s="136"/>
    </row>
    <row r="198" spans="1:1">
      <c r="A198" s="136"/>
    </row>
    <row r="199" spans="1:1">
      <c r="A199" s="136"/>
    </row>
    <row r="200" spans="1:1">
      <c r="A200" s="136"/>
    </row>
    <row r="201" spans="1:1">
      <c r="A201" s="136"/>
    </row>
    <row r="202" spans="1:1">
      <c r="A202" s="136"/>
    </row>
    <row r="203" spans="1:1">
      <c r="A203" s="136"/>
    </row>
    <row r="204" spans="1:1">
      <c r="A204" s="136"/>
    </row>
    <row r="205" spans="1:1">
      <c r="A205" s="136"/>
    </row>
    <row r="206" spans="1:1">
      <c r="A206" s="136"/>
    </row>
    <row r="207" spans="1:1">
      <c r="A207" s="136"/>
    </row>
    <row r="208" spans="1:1">
      <c r="A208" s="136"/>
    </row>
    <row r="209" spans="1:1">
      <c r="A209" s="136"/>
    </row>
    <row r="210" spans="1:1">
      <c r="A210" s="136"/>
    </row>
    <row r="211" spans="1:1">
      <c r="A211" s="136"/>
    </row>
    <row r="212" spans="1:1">
      <c r="A212" s="136"/>
    </row>
    <row r="213" spans="1:1">
      <c r="A213" s="136"/>
    </row>
    <row r="214" spans="1:1">
      <c r="A214" s="136"/>
    </row>
    <row r="215" spans="1:1">
      <c r="A215" s="136"/>
    </row>
    <row r="216" spans="1:1">
      <c r="A216" s="136"/>
    </row>
    <row r="217" spans="1:1">
      <c r="A217" s="136"/>
    </row>
    <row r="218" spans="1:1">
      <c r="A218" s="136"/>
    </row>
    <row r="219" spans="1:1">
      <c r="A219" s="136"/>
    </row>
    <row r="220" spans="1:1">
      <c r="A220" s="136"/>
    </row>
    <row r="221" spans="1:1">
      <c r="A221" s="136"/>
    </row>
    <row r="222" spans="1:1">
      <c r="A222" s="136"/>
    </row>
    <row r="223" spans="1:1">
      <c r="A223" s="136"/>
    </row>
    <row r="224" spans="1:1">
      <c r="A224" s="136"/>
    </row>
    <row r="225" spans="1:1">
      <c r="A225" s="136"/>
    </row>
    <row r="226" spans="1:1">
      <c r="A226" s="136"/>
    </row>
    <row r="227" spans="1:1">
      <c r="A227" s="136"/>
    </row>
    <row r="228" spans="1:1">
      <c r="A228" s="136"/>
    </row>
    <row r="229" spans="1:1">
      <c r="A229" s="136"/>
    </row>
    <row r="230" spans="1:1">
      <c r="A230" s="136"/>
    </row>
    <row r="231" spans="1:1">
      <c r="A231" s="136"/>
    </row>
    <row r="232" spans="1:1">
      <c r="A232" s="136"/>
    </row>
    <row r="233" spans="1:1">
      <c r="A233" s="136"/>
    </row>
    <row r="234" spans="1:1">
      <c r="A234" s="136"/>
    </row>
    <row r="235" spans="1:1">
      <c r="A235" s="136"/>
    </row>
    <row r="236" spans="1:1">
      <c r="A236" s="136"/>
    </row>
    <row r="237" spans="1:1">
      <c r="A237" s="136"/>
    </row>
    <row r="238" spans="1:1">
      <c r="A238" s="136"/>
    </row>
    <row r="239" spans="1:1">
      <c r="A239" s="136"/>
    </row>
    <row r="240" spans="1:1">
      <c r="A240" s="136"/>
    </row>
    <row r="241" spans="1:1">
      <c r="A241" s="136"/>
    </row>
    <row r="242" spans="1:1">
      <c r="A242" s="136"/>
    </row>
    <row r="243" spans="1:1">
      <c r="A243" s="136"/>
    </row>
    <row r="244" spans="1:1">
      <c r="A244" s="136"/>
    </row>
    <row r="245" spans="1:1">
      <c r="A245" s="136"/>
    </row>
    <row r="246" spans="1:1">
      <c r="A246" s="136"/>
    </row>
    <row r="247" spans="1:1">
      <c r="A247" s="136"/>
    </row>
    <row r="248" spans="1:1">
      <c r="A248" s="136"/>
    </row>
    <row r="249" spans="1:1">
      <c r="A249" s="136"/>
    </row>
    <row r="250" spans="1:1">
      <c r="A250" s="136"/>
    </row>
  </sheetData>
  <mergeCells count="7">
    <mergeCell ref="A2:G2"/>
    <mergeCell ref="F27:G27"/>
    <mergeCell ref="F28:G28"/>
    <mergeCell ref="C27:E27"/>
    <mergeCell ref="C28:E28"/>
    <mergeCell ref="A6:G6"/>
    <mergeCell ref="A11:G11"/>
  </mergeCells>
  <pageMargins left="0.23622047244094491" right="0.15748031496062992" top="0.19685039370078741" bottom="0.19685039370078741" header="0.31496062992125984" footer="0.31496062992125984"/>
  <pageSetup paperSize="9" scale="9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71"/>
  <sheetViews>
    <sheetView zoomScale="50" zoomScaleNormal="50" zoomScaleSheetLayoutView="75" workbookViewId="0">
      <pane xSplit="1" ySplit="6" topLeftCell="B56" activePane="bottomRight" state="frozen"/>
      <selection activeCell="A67" sqref="A67"/>
      <selection pane="topRight" activeCell="A67" sqref="A67"/>
      <selection pane="bottomLeft" activeCell="A67" sqref="A67"/>
      <selection pane="bottomRight" activeCell="A69" sqref="A69:XFD69"/>
    </sheetView>
  </sheetViews>
  <sheetFormatPr defaultColWidth="9.109375" defaultRowHeight="18"/>
  <cols>
    <col min="1" max="1" width="88" style="12" customWidth="1"/>
    <col min="2" max="2" width="15" style="12" customWidth="1"/>
    <col min="3" max="3" width="20.44140625" style="12" hidden="1" customWidth="1"/>
    <col min="4" max="7" width="20.44140625" style="12" customWidth="1"/>
    <col min="8" max="8" width="18.44140625" style="12" customWidth="1"/>
    <col min="9" max="9" width="14.6640625" style="12" bestFit="1" customWidth="1"/>
    <col min="10" max="16384" width="9.109375" style="12"/>
  </cols>
  <sheetData>
    <row r="1" spans="1:8" ht="20.399999999999999">
      <c r="H1" s="305" t="s">
        <v>357</v>
      </c>
    </row>
    <row r="2" spans="1:8" ht="22.8">
      <c r="A2" s="521" t="s">
        <v>229</v>
      </c>
      <c r="B2" s="521"/>
      <c r="C2" s="521"/>
      <c r="D2" s="521"/>
      <c r="E2" s="521"/>
      <c r="F2" s="521"/>
      <c r="G2" s="521"/>
      <c r="H2" s="521"/>
    </row>
    <row r="3" spans="1:8">
      <c r="A3" s="32"/>
      <c r="B3" s="32"/>
      <c r="C3" s="32"/>
      <c r="D3" s="32"/>
      <c r="E3" s="32"/>
      <c r="F3" s="478"/>
      <c r="G3" s="32"/>
      <c r="H3" s="32" t="s">
        <v>382</v>
      </c>
    </row>
    <row r="4" spans="1:8" ht="48" customHeight="1">
      <c r="A4" s="503" t="s">
        <v>159</v>
      </c>
      <c r="B4" s="555" t="s">
        <v>0</v>
      </c>
      <c r="C4" s="503" t="s">
        <v>284</v>
      </c>
      <c r="D4" s="503"/>
      <c r="E4" s="504" t="s">
        <v>448</v>
      </c>
      <c r="F4" s="504"/>
      <c r="G4" s="504"/>
      <c r="H4" s="504"/>
    </row>
    <row r="5" spans="1:8" ht="56.25" customHeight="1">
      <c r="A5" s="503"/>
      <c r="B5" s="555"/>
      <c r="C5" s="252" t="s">
        <v>569</v>
      </c>
      <c r="D5" s="252" t="s">
        <v>463</v>
      </c>
      <c r="E5" s="252" t="s">
        <v>149</v>
      </c>
      <c r="F5" s="252" t="s">
        <v>145</v>
      </c>
      <c r="G5" s="281" t="s">
        <v>155</v>
      </c>
      <c r="H5" s="281" t="s">
        <v>156</v>
      </c>
    </row>
    <row r="6" spans="1:8" ht="22.5" customHeight="1">
      <c r="A6" s="281">
        <v>1</v>
      </c>
      <c r="B6" s="257">
        <v>2</v>
      </c>
      <c r="C6" s="281">
        <v>3</v>
      </c>
      <c r="D6" s="257">
        <v>4</v>
      </c>
      <c r="E6" s="281">
        <v>5</v>
      </c>
      <c r="F6" s="257">
        <v>6</v>
      </c>
      <c r="G6" s="281">
        <v>7</v>
      </c>
      <c r="H6" s="257">
        <v>8</v>
      </c>
    </row>
    <row r="7" spans="1:8" ht="27.75" customHeight="1">
      <c r="A7" s="65" t="s">
        <v>240</v>
      </c>
      <c r="B7" s="67"/>
      <c r="C7" s="67"/>
      <c r="D7" s="67"/>
      <c r="E7" s="67"/>
      <c r="F7" s="67"/>
      <c r="G7" s="67"/>
      <c r="H7" s="68"/>
    </row>
    <row r="8" spans="1:8" s="306" customFormat="1" ht="30" customHeight="1">
      <c r="A8" s="69" t="s">
        <v>215</v>
      </c>
      <c r="B8" s="70">
        <v>3000</v>
      </c>
      <c r="C8" s="98">
        <f>SUM(C9:C10,C12:C17)</f>
        <v>507301.7</v>
      </c>
      <c r="D8" s="404">
        <f t="shared" ref="D8:E8" si="0">SUM(D9:D10,D12:D17)</f>
        <v>536426.99999999988</v>
      </c>
      <c r="E8" s="98">
        <f t="shared" si="0"/>
        <v>740865.9</v>
      </c>
      <c r="F8" s="98">
        <f>D8</f>
        <v>536426.99999999988</v>
      </c>
      <c r="G8" s="270">
        <f>F8-E8</f>
        <v>-204438.90000000014</v>
      </c>
      <c r="H8" s="271">
        <f>(F8/E8)*100</f>
        <v>72.405411019727026</v>
      </c>
    </row>
    <row r="9" spans="1:8" ht="27.75" customHeight="1">
      <c r="A9" s="249" t="s">
        <v>316</v>
      </c>
      <c r="B9" s="55">
        <v>3010</v>
      </c>
      <c r="C9" s="412">
        <v>209542.39999999999</v>
      </c>
      <c r="D9" s="412">
        <v>125560.9</v>
      </c>
      <c r="E9" s="412">
        <v>123486</v>
      </c>
      <c r="F9" s="412">
        <f>D9</f>
        <v>125560.9</v>
      </c>
      <c r="G9" s="424">
        <f t="shared" ref="G9:G40" si="1">F9-E9</f>
        <v>2074.8999999999942</v>
      </c>
      <c r="H9" s="273">
        <f>(F9/E9)*100</f>
        <v>101.68027144777545</v>
      </c>
    </row>
    <row r="10" spans="1:8" ht="27.75" customHeight="1">
      <c r="A10" s="350" t="s">
        <v>230</v>
      </c>
      <c r="B10" s="55">
        <v>3020</v>
      </c>
      <c r="C10" s="99"/>
      <c r="D10" s="412"/>
      <c r="E10" s="99"/>
      <c r="F10" s="99">
        <f t="shared" ref="F10:F17" si="2">D10</f>
        <v>0</v>
      </c>
      <c r="G10" s="272">
        <f t="shared" si="1"/>
        <v>0</v>
      </c>
      <c r="H10" s="273"/>
    </row>
    <row r="11" spans="1:8" ht="27.75" customHeight="1">
      <c r="A11" s="350" t="s">
        <v>231</v>
      </c>
      <c r="B11" s="55">
        <v>3021</v>
      </c>
      <c r="C11" s="99"/>
      <c r="D11" s="412"/>
      <c r="E11" s="99"/>
      <c r="F11" s="99">
        <f t="shared" si="2"/>
        <v>0</v>
      </c>
      <c r="G11" s="272">
        <f t="shared" si="1"/>
        <v>0</v>
      </c>
      <c r="H11" s="273"/>
    </row>
    <row r="12" spans="1:8" ht="27.75" customHeight="1">
      <c r="A12" s="249" t="s">
        <v>315</v>
      </c>
      <c r="B12" s="55">
        <v>3030</v>
      </c>
      <c r="C12" s="99">
        <f>'Розшифровка до Руху'!D8</f>
        <v>284273.5</v>
      </c>
      <c r="D12" s="412">
        <f>'Розшифровка до Руху'!F8</f>
        <v>401764.3</v>
      </c>
      <c r="E12" s="99">
        <f>'Розшифровка до Руху'!E8</f>
        <v>609290.9</v>
      </c>
      <c r="F12" s="99">
        <f t="shared" si="2"/>
        <v>401764.3</v>
      </c>
      <c r="G12" s="272">
        <f t="shared" si="1"/>
        <v>-207526.60000000003</v>
      </c>
      <c r="H12" s="273">
        <f t="shared" ref="H12:H33" si="3">(F12/E12)*100</f>
        <v>65.939652143171671</v>
      </c>
    </row>
    <row r="13" spans="1:8" ht="27.75" customHeight="1">
      <c r="A13" s="350" t="s">
        <v>383</v>
      </c>
      <c r="B13" s="55">
        <v>3040</v>
      </c>
      <c r="C13" s="99"/>
      <c r="D13" s="412"/>
      <c r="E13" s="99"/>
      <c r="F13" s="99">
        <f t="shared" si="2"/>
        <v>0</v>
      </c>
      <c r="G13" s="272">
        <f t="shared" si="1"/>
        <v>0</v>
      </c>
      <c r="H13" s="273"/>
    </row>
    <row r="14" spans="1:8" ht="27.75" customHeight="1">
      <c r="A14" s="249" t="s">
        <v>216</v>
      </c>
      <c r="B14" s="55">
        <v>3050</v>
      </c>
      <c r="C14" s="412">
        <v>7428</v>
      </c>
      <c r="D14" s="412">
        <v>2205.6</v>
      </c>
      <c r="E14" s="412">
        <v>2089</v>
      </c>
      <c r="F14" s="412">
        <f t="shared" si="2"/>
        <v>2205.6</v>
      </c>
      <c r="G14" s="424">
        <f t="shared" si="1"/>
        <v>116.59999999999991</v>
      </c>
      <c r="H14" s="273">
        <f t="shared" si="3"/>
        <v>105.58161799904259</v>
      </c>
    </row>
    <row r="15" spans="1:8" ht="27.75" customHeight="1">
      <c r="A15" s="249" t="s">
        <v>385</v>
      </c>
      <c r="B15" s="55">
        <v>3060</v>
      </c>
      <c r="C15" s="412"/>
      <c r="D15" s="412">
        <v>27.9</v>
      </c>
      <c r="E15" s="412"/>
      <c r="F15" s="412">
        <f t="shared" si="2"/>
        <v>27.9</v>
      </c>
      <c r="G15" s="424">
        <f t="shared" si="1"/>
        <v>27.9</v>
      </c>
      <c r="H15" s="273"/>
    </row>
    <row r="16" spans="1:8" ht="46.5" customHeight="1">
      <c r="A16" s="249" t="s">
        <v>384</v>
      </c>
      <c r="B16" s="55">
        <v>3070</v>
      </c>
      <c r="C16" s="412"/>
      <c r="D16" s="412">
        <v>62.7</v>
      </c>
      <c r="E16" s="412"/>
      <c r="F16" s="412">
        <f t="shared" si="2"/>
        <v>62.7</v>
      </c>
      <c r="G16" s="424">
        <f t="shared" si="1"/>
        <v>62.7</v>
      </c>
      <c r="H16" s="273"/>
    </row>
    <row r="17" spans="1:9" ht="31.5" customHeight="1">
      <c r="A17" s="249" t="s">
        <v>317</v>
      </c>
      <c r="B17" s="55">
        <v>3080</v>
      </c>
      <c r="C17" s="412">
        <f>'Розшифровка до Руху'!D19</f>
        <v>6057.8</v>
      </c>
      <c r="D17" s="412">
        <f>'Розшифровка до Руху'!F19</f>
        <v>6805.6</v>
      </c>
      <c r="E17" s="412">
        <f>'Розшифровка до Руху'!E19</f>
        <v>6000</v>
      </c>
      <c r="F17" s="412">
        <f t="shared" si="2"/>
        <v>6805.6</v>
      </c>
      <c r="G17" s="424">
        <f>F17-E17</f>
        <v>805.60000000000036</v>
      </c>
      <c r="H17" s="273">
        <f t="shared" si="3"/>
        <v>113.42666666666668</v>
      </c>
    </row>
    <row r="18" spans="1:9" s="306" customFormat="1" ht="30" customHeight="1">
      <c r="A18" s="69" t="s">
        <v>224</v>
      </c>
      <c r="B18" s="70">
        <v>3100</v>
      </c>
      <c r="C18" s="404">
        <f>SUM(C19:C20,C21,C32,C33)</f>
        <v>-483716.30000000005</v>
      </c>
      <c r="D18" s="404">
        <f t="shared" ref="D18:E18" si="4">SUM(D19:D20,D21,D32,D33)</f>
        <v>-526680.1</v>
      </c>
      <c r="E18" s="404">
        <f t="shared" si="4"/>
        <v>-733279.30000000016</v>
      </c>
      <c r="F18" s="404">
        <f>D18</f>
        <v>-526680.1</v>
      </c>
      <c r="G18" s="425">
        <f t="shared" si="1"/>
        <v>206599.20000000019</v>
      </c>
      <c r="H18" s="273">
        <f t="shared" si="3"/>
        <v>71.825305855490512</v>
      </c>
      <c r="I18" s="406"/>
    </row>
    <row r="19" spans="1:9" ht="27.75" customHeight="1">
      <c r="A19" s="249" t="s">
        <v>219</v>
      </c>
      <c r="B19" s="55">
        <v>3110</v>
      </c>
      <c r="C19" s="412">
        <v>-160600.70000000001</v>
      </c>
      <c r="D19" s="412">
        <v>-137106.20000000001</v>
      </c>
      <c r="E19" s="412">
        <v>-307142.7</v>
      </c>
      <c r="F19" s="412">
        <f>D19</f>
        <v>-137106.20000000001</v>
      </c>
      <c r="G19" s="424">
        <f t="shared" si="1"/>
        <v>170036.5</v>
      </c>
      <c r="H19" s="273">
        <f t="shared" si="3"/>
        <v>44.639250745663176</v>
      </c>
      <c r="I19" s="39"/>
    </row>
    <row r="20" spans="1:9" ht="27.75" customHeight="1">
      <c r="A20" s="249" t="s">
        <v>220</v>
      </c>
      <c r="B20" s="55">
        <v>3120</v>
      </c>
      <c r="C20" s="412">
        <v>-187289.2</v>
      </c>
      <c r="D20" s="412">
        <v>-207990</v>
      </c>
      <c r="E20" s="412">
        <v>-238337.6</v>
      </c>
      <c r="F20" s="412">
        <f t="shared" ref="F20:F33" si="5">D20</f>
        <v>-207990</v>
      </c>
      <c r="G20" s="424">
        <f>F20-E20</f>
        <v>30347.600000000006</v>
      </c>
      <c r="H20" s="273">
        <f t="shared" si="3"/>
        <v>87.266969206705113</v>
      </c>
    </row>
    <row r="21" spans="1:9" ht="42" customHeight="1">
      <c r="A21" s="249" t="s">
        <v>232</v>
      </c>
      <c r="B21" s="55">
        <v>3130</v>
      </c>
      <c r="C21" s="412">
        <f>SUM(C22:C31)</f>
        <v>-103054.9</v>
      </c>
      <c r="D21" s="412">
        <f t="shared" ref="D21:E21" si="6">SUM(D22:D31)</f>
        <v>-112215.7</v>
      </c>
      <c r="E21" s="412">
        <f t="shared" si="6"/>
        <v>-123984.40000000001</v>
      </c>
      <c r="F21" s="412">
        <f t="shared" si="5"/>
        <v>-112215.7</v>
      </c>
      <c r="G21" s="424">
        <f t="shared" si="1"/>
        <v>11768.700000000012</v>
      </c>
      <c r="H21" s="273">
        <f t="shared" si="3"/>
        <v>90.507918738163823</v>
      </c>
    </row>
    <row r="22" spans="1:9" ht="27.75" customHeight="1">
      <c r="A22" s="350" t="s">
        <v>221</v>
      </c>
      <c r="B22" s="55">
        <v>3131</v>
      </c>
      <c r="C22" s="412" t="s">
        <v>192</v>
      </c>
      <c r="D22" s="412" t="s">
        <v>192</v>
      </c>
      <c r="E22" s="412" t="s">
        <v>192</v>
      </c>
      <c r="F22" s="412" t="str">
        <f t="shared" si="5"/>
        <v>(    )</v>
      </c>
      <c r="G22" s="424"/>
      <c r="H22" s="273"/>
    </row>
    <row r="23" spans="1:9" ht="27.75" customHeight="1">
      <c r="A23" s="249" t="s">
        <v>222</v>
      </c>
      <c r="B23" s="55">
        <v>3132</v>
      </c>
      <c r="C23" s="412">
        <v>-1046</v>
      </c>
      <c r="D23" s="412">
        <v>-476</v>
      </c>
      <c r="E23" s="412">
        <v>-900</v>
      </c>
      <c r="F23" s="412">
        <f t="shared" si="5"/>
        <v>-476</v>
      </c>
      <c r="G23" s="424">
        <f t="shared" si="1"/>
        <v>424</v>
      </c>
      <c r="H23" s="273">
        <f t="shared" si="3"/>
        <v>52.888888888888886</v>
      </c>
    </row>
    <row r="24" spans="1:9" ht="27.75" customHeight="1">
      <c r="A24" s="249" t="s">
        <v>70</v>
      </c>
      <c r="B24" s="55">
        <v>3133</v>
      </c>
      <c r="C24" s="412">
        <v>-47517.7</v>
      </c>
      <c r="D24" s="412">
        <v>-49060</v>
      </c>
      <c r="E24" s="412">
        <v>-53292.9</v>
      </c>
      <c r="F24" s="412">
        <f t="shared" si="5"/>
        <v>-49060</v>
      </c>
      <c r="G24" s="424">
        <f t="shared" si="1"/>
        <v>4232.9000000000015</v>
      </c>
      <c r="H24" s="273">
        <f t="shared" si="3"/>
        <v>92.057290933689089</v>
      </c>
    </row>
    <row r="25" spans="1:9" ht="27.75" customHeight="1">
      <c r="A25" s="350" t="s">
        <v>71</v>
      </c>
      <c r="B25" s="55">
        <v>3134</v>
      </c>
      <c r="C25" s="412" t="s">
        <v>192</v>
      </c>
      <c r="D25" s="412" t="s">
        <v>192</v>
      </c>
      <c r="E25" s="412" t="s">
        <v>192</v>
      </c>
      <c r="F25" s="412" t="str">
        <f t="shared" si="5"/>
        <v>(    )</v>
      </c>
      <c r="G25" s="424"/>
      <c r="H25" s="273"/>
    </row>
    <row r="26" spans="1:9" ht="27.75" customHeight="1">
      <c r="A26" s="249" t="s">
        <v>295</v>
      </c>
      <c r="B26" s="55">
        <v>3135</v>
      </c>
      <c r="C26" s="412">
        <v>-166.1</v>
      </c>
      <c r="D26" s="412">
        <v>-82.8</v>
      </c>
      <c r="E26" s="412">
        <v>-166.1</v>
      </c>
      <c r="F26" s="412">
        <f t="shared" si="5"/>
        <v>-82.8</v>
      </c>
      <c r="G26" s="424">
        <f t="shared" si="1"/>
        <v>83.3</v>
      </c>
      <c r="H26" s="273">
        <f t="shared" si="3"/>
        <v>49.849488260084286</v>
      </c>
    </row>
    <row r="27" spans="1:9" ht="0.75" hidden="1" customHeight="1">
      <c r="A27" s="350" t="s">
        <v>296</v>
      </c>
      <c r="B27" s="55">
        <v>3136</v>
      </c>
      <c r="C27" s="412" t="s">
        <v>192</v>
      </c>
      <c r="D27" s="412" t="s">
        <v>192</v>
      </c>
      <c r="E27" s="412" t="s">
        <v>192</v>
      </c>
      <c r="F27" s="412" t="str">
        <f t="shared" si="5"/>
        <v>(    )</v>
      </c>
      <c r="G27" s="424"/>
      <c r="H27" s="273"/>
    </row>
    <row r="28" spans="1:9" ht="27.75" hidden="1" customHeight="1">
      <c r="A28" s="350" t="s">
        <v>302</v>
      </c>
      <c r="B28" s="55">
        <v>3137</v>
      </c>
      <c r="C28" s="412" t="s">
        <v>192</v>
      </c>
      <c r="D28" s="412" t="s">
        <v>192</v>
      </c>
      <c r="E28" s="412" t="s">
        <v>192</v>
      </c>
      <c r="F28" s="412" t="str">
        <f t="shared" si="5"/>
        <v>(    )</v>
      </c>
      <c r="G28" s="424"/>
      <c r="H28" s="273"/>
    </row>
    <row r="29" spans="1:9" ht="27.75" customHeight="1">
      <c r="A29" s="249" t="s">
        <v>378</v>
      </c>
      <c r="B29" s="55">
        <v>3138</v>
      </c>
      <c r="C29" s="412">
        <v>-3696.9</v>
      </c>
      <c r="D29" s="412">
        <v>-4125</v>
      </c>
      <c r="E29" s="412">
        <v>-4441</v>
      </c>
      <c r="F29" s="412">
        <f t="shared" si="5"/>
        <v>-4125</v>
      </c>
      <c r="G29" s="424">
        <f>F29-E29</f>
        <v>316</v>
      </c>
      <c r="H29" s="273">
        <f t="shared" si="3"/>
        <v>92.884485476244095</v>
      </c>
    </row>
    <row r="30" spans="1:9" ht="45" customHeight="1">
      <c r="A30" s="249" t="s">
        <v>431</v>
      </c>
      <c r="B30" s="55">
        <v>3139</v>
      </c>
      <c r="C30" s="412">
        <v>-50586.2</v>
      </c>
      <c r="D30" s="412">
        <v>-58442</v>
      </c>
      <c r="E30" s="412">
        <v>-65135.8</v>
      </c>
      <c r="F30" s="412">
        <f t="shared" si="5"/>
        <v>-58442</v>
      </c>
      <c r="G30" s="424">
        <f t="shared" si="1"/>
        <v>6693.8000000000029</v>
      </c>
      <c r="H30" s="273">
        <f t="shared" si="3"/>
        <v>89.723316517184088</v>
      </c>
    </row>
    <row r="31" spans="1:9" ht="31.5" customHeight="1">
      <c r="A31" s="249" t="s">
        <v>72</v>
      </c>
      <c r="B31" s="55">
        <v>3140</v>
      </c>
      <c r="C31" s="412">
        <f>-'Розшифровка до Руху'!D24</f>
        <v>-41.999999999999993</v>
      </c>
      <c r="D31" s="412">
        <f>-'Розшифровка до Руху'!F24</f>
        <v>-29.900000000000002</v>
      </c>
      <c r="E31" s="412">
        <f>-'Розшифровка до Руху'!E24</f>
        <v>-48.6</v>
      </c>
      <c r="F31" s="412">
        <f t="shared" si="5"/>
        <v>-29.900000000000002</v>
      </c>
      <c r="G31" s="424">
        <f t="shared" si="1"/>
        <v>18.7</v>
      </c>
      <c r="H31" s="273">
        <f t="shared" si="3"/>
        <v>61.522633744855973</v>
      </c>
    </row>
    <row r="32" spans="1:9" ht="27.75" customHeight="1">
      <c r="A32" s="249" t="s">
        <v>223</v>
      </c>
      <c r="B32" s="55">
        <v>3150</v>
      </c>
      <c r="C32" s="412" t="s">
        <v>192</v>
      </c>
      <c r="D32" s="412">
        <v>-40187.800000000003</v>
      </c>
      <c r="E32" s="412">
        <v>-40187.800000000003</v>
      </c>
      <c r="F32" s="412">
        <f t="shared" si="5"/>
        <v>-40187.800000000003</v>
      </c>
      <c r="G32" s="424">
        <f t="shared" si="1"/>
        <v>0</v>
      </c>
      <c r="H32" s="273">
        <f t="shared" si="3"/>
        <v>100</v>
      </c>
    </row>
    <row r="33" spans="1:9" ht="27.75" customHeight="1">
      <c r="A33" s="249" t="s">
        <v>314</v>
      </c>
      <c r="B33" s="55">
        <v>3160</v>
      </c>
      <c r="C33" s="412">
        <f>-'Розшифровка до Руху'!D29</f>
        <v>-32771.5</v>
      </c>
      <c r="D33" s="412">
        <f>-'Розшифровка до Руху'!F29</f>
        <v>-29180.400000000005</v>
      </c>
      <c r="E33" s="412">
        <f>-'Розшифровка до Руху'!E29</f>
        <v>-23626.799999999999</v>
      </c>
      <c r="F33" s="412">
        <f t="shared" si="5"/>
        <v>-29180.400000000005</v>
      </c>
      <c r="G33" s="424">
        <f t="shared" si="1"/>
        <v>-5553.6000000000058</v>
      </c>
      <c r="H33" s="273">
        <f t="shared" si="3"/>
        <v>123.50551069124896</v>
      </c>
    </row>
    <row r="34" spans="1:9" s="306" customFormat="1" ht="30" customHeight="1">
      <c r="A34" s="69" t="s">
        <v>237</v>
      </c>
      <c r="B34" s="70">
        <v>3195</v>
      </c>
      <c r="C34" s="404">
        <f>SUM(C8,C18)</f>
        <v>23585.399999999965</v>
      </c>
      <c r="D34" s="404">
        <f>SUM(D8,D18)</f>
        <v>9746.8999999999069</v>
      </c>
      <c r="E34" s="404">
        <f>SUM(E8,E18)</f>
        <v>7586.5999999998603</v>
      </c>
      <c r="F34" s="404">
        <f>SUM(F8,F18)</f>
        <v>9746.8999999999069</v>
      </c>
      <c r="G34" s="425">
        <f t="shared" si="1"/>
        <v>2160.3000000000466</v>
      </c>
      <c r="H34" s="271">
        <f>(F34/E34)*100</f>
        <v>128.47520628476639</v>
      </c>
      <c r="I34" s="406"/>
    </row>
    <row r="35" spans="1:9" s="306" customFormat="1" ht="30" customHeight="1">
      <c r="A35" s="66" t="s">
        <v>241</v>
      </c>
      <c r="B35" s="70"/>
      <c r="C35" s="404"/>
      <c r="D35" s="404"/>
      <c r="E35" s="404"/>
      <c r="F35" s="404"/>
      <c r="G35" s="425">
        <f t="shared" si="1"/>
        <v>0</v>
      </c>
      <c r="H35" s="271"/>
    </row>
    <row r="36" spans="1:9" s="306" customFormat="1" ht="36" customHeight="1">
      <c r="A36" s="69" t="s">
        <v>217</v>
      </c>
      <c r="B36" s="70">
        <v>3200</v>
      </c>
      <c r="C36" s="404">
        <f>SUM(C37:C40)</f>
        <v>0</v>
      </c>
      <c r="D36" s="404">
        <f>SUM(D37:D40)</f>
        <v>0</v>
      </c>
      <c r="E36" s="404">
        <f>SUM(E37:E40)</f>
        <v>0</v>
      </c>
      <c r="F36" s="404">
        <f>SUM(F37:F40)</f>
        <v>0</v>
      </c>
      <c r="G36" s="425">
        <f t="shared" si="1"/>
        <v>0</v>
      </c>
      <c r="H36" s="271"/>
    </row>
    <row r="37" spans="1:9" ht="0.75" hidden="1" customHeight="1">
      <c r="A37" s="350" t="s">
        <v>233</v>
      </c>
      <c r="B37" s="55">
        <v>3210</v>
      </c>
      <c r="C37" s="412"/>
      <c r="D37" s="412"/>
      <c r="E37" s="412"/>
      <c r="F37" s="412"/>
      <c r="G37" s="424">
        <f t="shared" si="1"/>
        <v>0</v>
      </c>
      <c r="H37" s="273"/>
    </row>
    <row r="38" spans="1:9" ht="27.75" hidden="1" customHeight="1">
      <c r="A38" s="350" t="s">
        <v>234</v>
      </c>
      <c r="B38" s="55">
        <v>3220</v>
      </c>
      <c r="C38" s="412"/>
      <c r="D38" s="412"/>
      <c r="E38" s="412"/>
      <c r="F38" s="412"/>
      <c r="G38" s="424">
        <f t="shared" si="1"/>
        <v>0</v>
      </c>
      <c r="H38" s="273"/>
    </row>
    <row r="39" spans="1:9" ht="27.75" hidden="1" customHeight="1">
      <c r="A39" s="350" t="s">
        <v>48</v>
      </c>
      <c r="B39" s="55">
        <v>3230</v>
      </c>
      <c r="C39" s="412"/>
      <c r="D39" s="412"/>
      <c r="E39" s="412"/>
      <c r="F39" s="412"/>
      <c r="G39" s="424">
        <f t="shared" si="1"/>
        <v>0</v>
      </c>
      <c r="H39" s="273"/>
    </row>
    <row r="40" spans="1:9" ht="25.5" hidden="1" customHeight="1">
      <c r="A40" s="350" t="s">
        <v>395</v>
      </c>
      <c r="B40" s="55">
        <v>3240</v>
      </c>
      <c r="C40" s="412">
        <f>'Розшифровка до Руху'!D72</f>
        <v>0</v>
      </c>
      <c r="D40" s="412">
        <f>'Розшифровка до Руху'!F72</f>
        <v>0</v>
      </c>
      <c r="E40" s="412">
        <f>'Розшифровка до Руху'!E72</f>
        <v>0</v>
      </c>
      <c r="F40" s="412"/>
      <c r="G40" s="424">
        <f t="shared" si="1"/>
        <v>0</v>
      </c>
      <c r="H40" s="273"/>
    </row>
    <row r="41" spans="1:9" s="306" customFormat="1" ht="30" customHeight="1">
      <c r="A41" s="69" t="s">
        <v>225</v>
      </c>
      <c r="B41" s="70">
        <v>3255</v>
      </c>
      <c r="C41" s="404">
        <f>SUM(C42,C44,C51)</f>
        <v>-52745.000000000007</v>
      </c>
      <c r="D41" s="404">
        <f>SUM(D42,D44,D51)</f>
        <v>-26132.7</v>
      </c>
      <c r="E41" s="404">
        <f>SUM(E42,E44,E51)</f>
        <v>-22760.6</v>
      </c>
      <c r="F41" s="404">
        <f>D41</f>
        <v>-26132.7</v>
      </c>
      <c r="G41" s="425">
        <f>F41-E41</f>
        <v>-3372.1000000000022</v>
      </c>
      <c r="H41" s="271">
        <f>(F41/E41)*100</f>
        <v>114.81551452949397</v>
      </c>
    </row>
    <row r="42" spans="1:9" s="306" customFormat="1" ht="30" customHeight="1">
      <c r="A42" s="64" t="s">
        <v>386</v>
      </c>
      <c r="B42" s="71">
        <v>3260</v>
      </c>
      <c r="C42" s="412" t="s">
        <v>192</v>
      </c>
      <c r="D42" s="412" t="s">
        <v>192</v>
      </c>
      <c r="E42" s="412" t="s">
        <v>192</v>
      </c>
      <c r="F42" s="412" t="s">
        <v>192</v>
      </c>
      <c r="G42" s="424"/>
      <c r="H42" s="273"/>
    </row>
    <row r="43" spans="1:9" s="306" customFormat="1" ht="30" customHeight="1">
      <c r="A43" s="64" t="s">
        <v>387</v>
      </c>
      <c r="B43" s="71">
        <v>3261</v>
      </c>
      <c r="C43" s="412" t="s">
        <v>192</v>
      </c>
      <c r="D43" s="412" t="s">
        <v>192</v>
      </c>
      <c r="E43" s="412" t="s">
        <v>192</v>
      </c>
      <c r="F43" s="412" t="s">
        <v>192</v>
      </c>
      <c r="G43" s="424"/>
      <c r="H43" s="273"/>
    </row>
    <row r="44" spans="1:9" s="306" customFormat="1" ht="30" customHeight="1">
      <c r="A44" s="64" t="s">
        <v>388</v>
      </c>
      <c r="B44" s="71">
        <v>3270</v>
      </c>
      <c r="C44" s="412">
        <f>SUM(C45:C50)</f>
        <v>-52745.000000000007</v>
      </c>
      <c r="D44" s="412">
        <f>SUM(D45:D50)</f>
        <v>-26132.7</v>
      </c>
      <c r="E44" s="412">
        <f>SUM(E45:E50)</f>
        <v>-22760.6</v>
      </c>
      <c r="F44" s="412">
        <f>D44</f>
        <v>-26132.7</v>
      </c>
      <c r="G44" s="424">
        <f t="shared" ref="G44:G67" si="7">F44-E44</f>
        <v>-3372.1000000000022</v>
      </c>
      <c r="H44" s="273">
        <f t="shared" ref="H44:H68" si="8">(F44/E44)*100</f>
        <v>114.81551452949397</v>
      </c>
    </row>
    <row r="45" spans="1:9" s="306" customFormat="1" ht="30" customHeight="1">
      <c r="A45" s="64" t="s">
        <v>396</v>
      </c>
      <c r="B45" s="71">
        <v>3271</v>
      </c>
      <c r="C45" s="412">
        <f>-'Розшифровка до Руху'!D75</f>
        <v>0</v>
      </c>
      <c r="D45" s="412">
        <f>-'Розшифровка до Руху'!F75</f>
        <v>0</v>
      </c>
      <c r="E45" s="412">
        <f>-'Розшифровка до Руху'!E75</f>
        <v>0</v>
      </c>
      <c r="F45" s="412">
        <f t="shared" ref="F45:F50" si="9">D45</f>
        <v>0</v>
      </c>
      <c r="G45" s="424">
        <f t="shared" si="7"/>
        <v>0</v>
      </c>
      <c r="H45" s="273"/>
    </row>
    <row r="46" spans="1:9" ht="27.75" customHeight="1">
      <c r="A46" s="249" t="s">
        <v>438</v>
      </c>
      <c r="B46" s="55">
        <v>3272</v>
      </c>
      <c r="C46" s="412">
        <f>-'Розшифровка до Руху'!D77</f>
        <v>-17489.400000000001</v>
      </c>
      <c r="D46" s="412">
        <f>-'Розшифровка до Руху'!F77</f>
        <v>-5208.5</v>
      </c>
      <c r="E46" s="412">
        <f>-'Розшифровка до Руху'!E77</f>
        <v>-3795.1</v>
      </c>
      <c r="F46" s="412">
        <f t="shared" si="9"/>
        <v>-5208.5</v>
      </c>
      <c r="G46" s="424">
        <f t="shared" si="7"/>
        <v>-1413.4</v>
      </c>
      <c r="H46" s="273">
        <f t="shared" si="8"/>
        <v>137.24276040157045</v>
      </c>
    </row>
    <row r="47" spans="1:9" ht="42" customHeight="1">
      <c r="A47" s="249" t="s">
        <v>28</v>
      </c>
      <c r="B47" s="55">
        <v>3273</v>
      </c>
      <c r="C47" s="412" t="s">
        <v>192</v>
      </c>
      <c r="D47" s="412" t="s">
        <v>192</v>
      </c>
      <c r="E47" s="412" t="s">
        <v>192</v>
      </c>
      <c r="F47" s="412" t="str">
        <f t="shared" si="9"/>
        <v>(    )</v>
      </c>
      <c r="G47" s="424"/>
      <c r="H47" s="273"/>
    </row>
    <row r="48" spans="1:9" ht="27.75" customHeight="1">
      <c r="A48" s="249" t="s">
        <v>397</v>
      </c>
      <c r="B48" s="55">
        <v>3274</v>
      </c>
      <c r="C48" s="412">
        <f>-'Розшифровка до Руху'!D127</f>
        <v>-4</v>
      </c>
      <c r="D48" s="412">
        <f>-'Розшифровка до Руху'!F127</f>
        <v>-16</v>
      </c>
      <c r="E48" s="412">
        <f>-'Розшифровка до Руху'!E127</f>
        <v>0</v>
      </c>
      <c r="F48" s="412">
        <f t="shared" si="9"/>
        <v>-16</v>
      </c>
      <c r="G48" s="424">
        <f t="shared" si="7"/>
        <v>-16</v>
      </c>
      <c r="H48" s="273"/>
    </row>
    <row r="49" spans="1:8" ht="42.75" customHeight="1">
      <c r="A49" s="249" t="s">
        <v>389</v>
      </c>
      <c r="B49" s="55">
        <v>3275</v>
      </c>
      <c r="C49" s="412">
        <f>-'Розшифровка до Руху'!D129</f>
        <v>-35087.600000000006</v>
      </c>
      <c r="D49" s="412">
        <f>-'Розшифровка до Руху'!F129</f>
        <v>-20908.2</v>
      </c>
      <c r="E49" s="412">
        <f>-'Розшифровка до Руху'!E129</f>
        <v>-14650.5</v>
      </c>
      <c r="F49" s="412">
        <f t="shared" si="9"/>
        <v>-20908.2</v>
      </c>
      <c r="G49" s="424">
        <f t="shared" si="7"/>
        <v>-6257.7000000000007</v>
      </c>
      <c r="H49" s="273">
        <f t="shared" si="8"/>
        <v>142.71321797890857</v>
      </c>
    </row>
    <row r="50" spans="1:8" ht="27.75" customHeight="1">
      <c r="A50" s="249" t="s">
        <v>390</v>
      </c>
      <c r="B50" s="55">
        <v>3276</v>
      </c>
      <c r="C50" s="412">
        <f>-'Розшифровка до Руху'!D141</f>
        <v>-164</v>
      </c>
      <c r="D50" s="412">
        <f>-'Розшифровка до Руху'!F141</f>
        <v>0</v>
      </c>
      <c r="E50" s="412">
        <f>-'Розшифровка до Руху'!E141</f>
        <v>-4315</v>
      </c>
      <c r="F50" s="412">
        <f t="shared" si="9"/>
        <v>0</v>
      </c>
      <c r="G50" s="424">
        <f t="shared" si="7"/>
        <v>4315</v>
      </c>
      <c r="H50" s="273">
        <f>(F50/E50)*100</f>
        <v>0</v>
      </c>
    </row>
    <row r="51" spans="1:8" ht="27.75" customHeight="1">
      <c r="A51" s="249" t="s">
        <v>314</v>
      </c>
      <c r="B51" s="55">
        <v>3280</v>
      </c>
      <c r="C51" s="412" t="s">
        <v>192</v>
      </c>
      <c r="D51" s="412" t="s">
        <v>192</v>
      </c>
      <c r="E51" s="412" t="s">
        <v>192</v>
      </c>
      <c r="F51" s="412" t="s">
        <v>192</v>
      </c>
      <c r="G51" s="424"/>
      <c r="H51" s="273"/>
    </row>
    <row r="52" spans="1:8" s="306" customFormat="1" ht="30" customHeight="1">
      <c r="A52" s="69" t="s">
        <v>108</v>
      </c>
      <c r="B52" s="70">
        <v>3295</v>
      </c>
      <c r="C52" s="404">
        <f>SUM(C36,C41)</f>
        <v>-52745.000000000007</v>
      </c>
      <c r="D52" s="404">
        <f>SUM(D36,D41)</f>
        <v>-26132.7</v>
      </c>
      <c r="E52" s="404">
        <f t="shared" ref="E52:F52" si="10">SUM(E36,E41)</f>
        <v>-22760.6</v>
      </c>
      <c r="F52" s="404">
        <f t="shared" si="10"/>
        <v>-26132.7</v>
      </c>
      <c r="G52" s="425">
        <f t="shared" si="7"/>
        <v>-3372.1000000000022</v>
      </c>
      <c r="H52" s="271">
        <f t="shared" si="8"/>
        <v>114.81551452949397</v>
      </c>
    </row>
    <row r="53" spans="1:8" s="306" customFormat="1" ht="30" customHeight="1">
      <c r="A53" s="66" t="s">
        <v>242</v>
      </c>
      <c r="B53" s="70"/>
      <c r="C53" s="412"/>
      <c r="D53" s="412"/>
      <c r="E53" s="412"/>
      <c r="F53" s="412"/>
      <c r="G53" s="424">
        <f t="shared" si="7"/>
        <v>0</v>
      </c>
      <c r="H53" s="273"/>
    </row>
    <row r="54" spans="1:8" s="306" customFormat="1" ht="30" customHeight="1">
      <c r="A54" s="69" t="s">
        <v>218</v>
      </c>
      <c r="B54" s="70">
        <v>3300</v>
      </c>
      <c r="C54" s="404">
        <f>SUM(C55:C57)</f>
        <v>50535.5</v>
      </c>
      <c r="D54" s="404">
        <f t="shared" ref="D54:E54" si="11">SUM(D55:D57)</f>
        <v>18429.399999999998</v>
      </c>
      <c r="E54" s="404">
        <f t="shared" si="11"/>
        <v>20539.599999999999</v>
      </c>
      <c r="F54" s="404">
        <f>D54</f>
        <v>18429.399999999998</v>
      </c>
      <c r="G54" s="425">
        <f t="shared" si="7"/>
        <v>-2110.2000000000007</v>
      </c>
      <c r="H54" s="271">
        <f t="shared" si="8"/>
        <v>89.726187462268001</v>
      </c>
    </row>
    <row r="55" spans="1:8" ht="27.75" customHeight="1">
      <c r="A55" s="249" t="s">
        <v>235</v>
      </c>
      <c r="B55" s="55">
        <v>3310</v>
      </c>
      <c r="C55" s="99">
        <v>37898.9</v>
      </c>
      <c r="D55" s="412">
        <v>17883.599999999999</v>
      </c>
      <c r="E55" s="99">
        <v>17883.599999999999</v>
      </c>
      <c r="F55" s="99">
        <f>D55</f>
        <v>17883.599999999999</v>
      </c>
      <c r="G55" s="424">
        <f t="shared" si="7"/>
        <v>0</v>
      </c>
      <c r="H55" s="273">
        <f t="shared" si="8"/>
        <v>100</v>
      </c>
    </row>
    <row r="56" spans="1:8" ht="27.75" customHeight="1">
      <c r="A56" s="249" t="s">
        <v>391</v>
      </c>
      <c r="B56" s="55">
        <v>3320</v>
      </c>
      <c r="C56" s="412">
        <v>12500</v>
      </c>
      <c r="D56" s="412">
        <v>500</v>
      </c>
      <c r="E56" s="412">
        <v>2500</v>
      </c>
      <c r="F56" s="412">
        <f t="shared" ref="F56:F57" si="12">D56</f>
        <v>500</v>
      </c>
      <c r="G56" s="424">
        <f t="shared" si="7"/>
        <v>-2000</v>
      </c>
      <c r="H56" s="273">
        <f t="shared" si="8"/>
        <v>20</v>
      </c>
    </row>
    <row r="57" spans="1:8" ht="27.75" customHeight="1">
      <c r="A57" s="249" t="s">
        <v>395</v>
      </c>
      <c r="B57" s="55">
        <v>3330</v>
      </c>
      <c r="C57" s="412">
        <f>'Розшифровка до Руху'!D154</f>
        <v>136.6</v>
      </c>
      <c r="D57" s="412">
        <f>'Розшифровка до Руху'!F154</f>
        <v>45.8</v>
      </c>
      <c r="E57" s="412">
        <f>'Розшифровка до Руху'!E154</f>
        <v>156</v>
      </c>
      <c r="F57" s="412">
        <f t="shared" si="12"/>
        <v>45.8</v>
      </c>
      <c r="G57" s="424">
        <f t="shared" si="7"/>
        <v>-110.2</v>
      </c>
      <c r="H57" s="273">
        <f t="shared" si="8"/>
        <v>29.358974358974354</v>
      </c>
    </row>
    <row r="58" spans="1:8" s="306" customFormat="1" ht="30" customHeight="1">
      <c r="A58" s="69" t="s">
        <v>226</v>
      </c>
      <c r="B58" s="70">
        <v>3345</v>
      </c>
      <c r="C58" s="404">
        <f>SUM(C59:C63)</f>
        <v>-19916</v>
      </c>
      <c r="D58" s="404">
        <f>SUM(D59:D63)</f>
        <v>-5984.9</v>
      </c>
      <c r="E58" s="404">
        <f t="shared" ref="E58" si="13">SUM(E59:E63)</f>
        <v>-5365.5999999999995</v>
      </c>
      <c r="F58" s="404">
        <f>D58</f>
        <v>-5984.9</v>
      </c>
      <c r="G58" s="425">
        <f t="shared" si="7"/>
        <v>-619.30000000000018</v>
      </c>
      <c r="H58" s="271">
        <f t="shared" si="8"/>
        <v>111.54204562397496</v>
      </c>
    </row>
    <row r="59" spans="1:8" ht="27.75" customHeight="1">
      <c r="A59" s="249" t="s">
        <v>236</v>
      </c>
      <c r="B59" s="55">
        <v>3350</v>
      </c>
      <c r="C59" s="412" t="s">
        <v>192</v>
      </c>
      <c r="D59" s="412" t="s">
        <v>192</v>
      </c>
      <c r="E59" s="412" t="s">
        <v>192</v>
      </c>
      <c r="F59" s="412" t="s">
        <v>192</v>
      </c>
      <c r="G59" s="424"/>
      <c r="H59" s="273"/>
    </row>
    <row r="60" spans="1:8" ht="27.75" customHeight="1">
      <c r="A60" s="249" t="s">
        <v>392</v>
      </c>
      <c r="B60" s="55">
        <v>3360</v>
      </c>
      <c r="C60" s="412">
        <v>-18649.3</v>
      </c>
      <c r="D60" s="412">
        <v>-4697.8999999999996</v>
      </c>
      <c r="E60" s="412">
        <v>-4698.2</v>
      </c>
      <c r="F60" s="412">
        <f>D60</f>
        <v>-4697.8999999999996</v>
      </c>
      <c r="G60" s="424">
        <f t="shared" si="7"/>
        <v>0.3000000000001819</v>
      </c>
      <c r="H60" s="273">
        <f t="shared" si="8"/>
        <v>99.993614575794993</v>
      </c>
    </row>
    <row r="61" spans="1:8" ht="27.75" customHeight="1">
      <c r="A61" s="249" t="s">
        <v>393</v>
      </c>
      <c r="B61" s="55">
        <v>3370</v>
      </c>
      <c r="C61" s="99" t="s">
        <v>192</v>
      </c>
      <c r="D61" s="412" t="s">
        <v>192</v>
      </c>
      <c r="E61" s="99" t="s">
        <v>192</v>
      </c>
      <c r="F61" s="99" t="s">
        <v>192</v>
      </c>
      <c r="G61" s="272"/>
      <c r="H61" s="273"/>
    </row>
    <row r="62" spans="1:8" ht="48" customHeight="1">
      <c r="A62" s="249" t="s">
        <v>394</v>
      </c>
      <c r="B62" s="55">
        <v>3380</v>
      </c>
      <c r="C62" s="99" t="s">
        <v>192</v>
      </c>
      <c r="D62" s="412" t="s">
        <v>192</v>
      </c>
      <c r="E62" s="99" t="s">
        <v>192</v>
      </c>
      <c r="F62" s="99" t="s">
        <v>192</v>
      </c>
      <c r="G62" s="272"/>
      <c r="H62" s="273"/>
    </row>
    <row r="63" spans="1:8" ht="31.5" customHeight="1">
      <c r="A63" s="249" t="s">
        <v>314</v>
      </c>
      <c r="B63" s="55">
        <v>3390</v>
      </c>
      <c r="C63" s="412">
        <f>-'Розшифровка до Руху'!D157</f>
        <v>-1266.7</v>
      </c>
      <c r="D63" s="412">
        <f>-'Розшифровка до Руху'!F157</f>
        <v>-1287</v>
      </c>
      <c r="E63" s="412">
        <f>-'Розшифровка до Руху'!E157</f>
        <v>-667.4</v>
      </c>
      <c r="F63" s="412">
        <f>D63</f>
        <v>-1287</v>
      </c>
      <c r="G63" s="424">
        <f t="shared" si="7"/>
        <v>-619.6</v>
      </c>
      <c r="H63" s="273">
        <f t="shared" si="8"/>
        <v>192.8378783338328</v>
      </c>
    </row>
    <row r="64" spans="1:8" s="306" customFormat="1" ht="30" customHeight="1">
      <c r="A64" s="69" t="s">
        <v>109</v>
      </c>
      <c r="B64" s="70">
        <v>3395</v>
      </c>
      <c r="C64" s="404">
        <f>SUM(C54,C58)</f>
        <v>30619.5</v>
      </c>
      <c r="D64" s="404">
        <f t="shared" ref="D64:F64" si="14">SUM(D54,D58)</f>
        <v>12444.499999999998</v>
      </c>
      <c r="E64" s="404">
        <f t="shared" si="14"/>
        <v>15174</v>
      </c>
      <c r="F64" s="404">
        <f t="shared" si="14"/>
        <v>12444.499999999998</v>
      </c>
      <c r="G64" s="425">
        <f t="shared" si="7"/>
        <v>-2729.5000000000018</v>
      </c>
      <c r="H64" s="271">
        <f t="shared" si="8"/>
        <v>82.011994200606281</v>
      </c>
    </row>
    <row r="65" spans="1:9" s="306" customFormat="1" ht="30" customHeight="1">
      <c r="A65" s="69" t="s">
        <v>29</v>
      </c>
      <c r="B65" s="70">
        <v>3400</v>
      </c>
      <c r="C65" s="404">
        <f>SUM(C34,C52,C64)</f>
        <v>1459.8999999999578</v>
      </c>
      <c r="D65" s="404">
        <f t="shared" ref="D65:F65" si="15">SUM(D34,D52,D64)</f>
        <v>-3941.3000000000957</v>
      </c>
      <c r="E65" s="404">
        <f t="shared" si="15"/>
        <v>-1.3824319466948509E-10</v>
      </c>
      <c r="F65" s="404">
        <f t="shared" si="15"/>
        <v>-3941.3000000000957</v>
      </c>
      <c r="G65" s="425">
        <f t="shared" si="7"/>
        <v>-3941.2999999999574</v>
      </c>
      <c r="H65" s="271"/>
    </row>
    <row r="66" spans="1:9" ht="27.75" customHeight="1">
      <c r="A66" s="249" t="s">
        <v>243</v>
      </c>
      <c r="B66" s="55">
        <v>3405</v>
      </c>
      <c r="C66" s="412">
        <v>4533</v>
      </c>
      <c r="D66" s="412">
        <f>C68</f>
        <v>5992.8999999999578</v>
      </c>
      <c r="E66" s="412">
        <v>50</v>
      </c>
      <c r="F66" s="412">
        <v>5992</v>
      </c>
      <c r="G66" s="424">
        <f>F66-E66</f>
        <v>5942</v>
      </c>
      <c r="H66" s="273">
        <f t="shared" si="8"/>
        <v>11984</v>
      </c>
      <c r="I66" s="349"/>
    </row>
    <row r="67" spans="1:9" ht="27.75" customHeight="1">
      <c r="A67" s="249" t="s">
        <v>111</v>
      </c>
      <c r="B67" s="55">
        <v>3410</v>
      </c>
      <c r="C67" s="412"/>
      <c r="D67" s="412"/>
      <c r="E67" s="412"/>
      <c r="F67" s="412"/>
      <c r="G67" s="424">
        <f t="shared" si="7"/>
        <v>0</v>
      </c>
      <c r="H67" s="273"/>
    </row>
    <row r="68" spans="1:9" ht="31.5" customHeight="1">
      <c r="A68" s="236" t="s">
        <v>244</v>
      </c>
      <c r="B68" s="53">
        <v>3415</v>
      </c>
      <c r="C68" s="404">
        <f>SUM(C66,C65,C67)</f>
        <v>5992.8999999999578</v>
      </c>
      <c r="D68" s="404">
        <f>SUM(D66,D65,D67)</f>
        <v>2051.5999999998621</v>
      </c>
      <c r="E68" s="404">
        <f t="shared" ref="E68:F68" si="16">SUM(E66,E65,E67)</f>
        <v>49.999999999861757</v>
      </c>
      <c r="F68" s="404">
        <f t="shared" si="16"/>
        <v>2050.6999999999043</v>
      </c>
      <c r="G68" s="425">
        <f>F68-E68</f>
        <v>2000.7000000000426</v>
      </c>
      <c r="H68" s="271">
        <f t="shared" si="8"/>
        <v>4101.4000000111491</v>
      </c>
    </row>
    <row r="69" spans="1:9" s="307" customFormat="1" ht="110.4" customHeight="1">
      <c r="A69" s="72"/>
      <c r="B69" s="73"/>
      <c r="C69" s="73"/>
      <c r="D69" s="73"/>
      <c r="E69" s="73"/>
      <c r="F69" s="73"/>
      <c r="G69" s="73"/>
      <c r="H69" s="73"/>
    </row>
    <row r="70" spans="1:9" s="135" customFormat="1" ht="18" customHeight="1">
      <c r="A70" s="546" t="s">
        <v>567</v>
      </c>
      <c r="B70" s="546"/>
      <c r="C70" s="531" t="s">
        <v>80</v>
      </c>
      <c r="D70" s="531"/>
      <c r="E70" s="531"/>
      <c r="F70" s="541" t="s">
        <v>568</v>
      </c>
      <c r="G70" s="541"/>
      <c r="H70" s="541"/>
      <c r="I70" s="239"/>
    </row>
    <row r="71" spans="1:9">
      <c r="A71" s="512" t="s">
        <v>374</v>
      </c>
      <c r="B71" s="512"/>
      <c r="C71" s="512" t="s">
        <v>380</v>
      </c>
      <c r="D71" s="512"/>
      <c r="E71" s="512"/>
      <c r="F71" s="508" t="s">
        <v>379</v>
      </c>
      <c r="G71" s="508"/>
      <c r="H71" s="508"/>
    </row>
  </sheetData>
  <mergeCells count="11">
    <mergeCell ref="A70:B70"/>
    <mergeCell ref="C70:E70"/>
    <mergeCell ref="F70:H70"/>
    <mergeCell ref="A71:B71"/>
    <mergeCell ref="C71:E71"/>
    <mergeCell ref="F71:H71"/>
    <mergeCell ref="A2:H2"/>
    <mergeCell ref="A4:A5"/>
    <mergeCell ref="B4:B5"/>
    <mergeCell ref="C4:D4"/>
    <mergeCell ref="E4:H4"/>
  </mergeCells>
  <phoneticPr fontId="3" type="noConversion"/>
  <pageMargins left="0.59055118110236227" right="0.59055118110236227" top="0.98425196850393704" bottom="0.59055118110236227" header="0.19685039370078741" footer="0.23622047244094491"/>
  <pageSetup paperSize="9" scale="61" fitToHeight="0" orientation="landscape" r:id="rId1"/>
  <headerFooter alignWithMargins="0"/>
  <ignoredErrors>
    <ignoredError sqref="G19 G26 G34 G23 G35:G40 G31:G33 G21" evalError="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2:K278"/>
  <sheetViews>
    <sheetView view="pageBreakPreview" topLeftCell="A7" zoomScale="60" zoomScaleNormal="70" workbookViewId="0">
      <selection activeCell="B31" sqref="B31"/>
    </sheetView>
  </sheetViews>
  <sheetFormatPr defaultColWidth="9.109375" defaultRowHeight="18"/>
  <cols>
    <col min="1" max="1" width="5.6640625" style="107" customWidth="1"/>
    <col min="2" max="2" width="95" style="107" customWidth="1"/>
    <col min="3" max="3" width="12" style="466" customWidth="1"/>
    <col min="4" max="4" width="15.33203125" style="466" customWidth="1"/>
    <col min="5" max="5" width="16.109375" style="466" customWidth="1"/>
    <col min="6" max="6" width="16.6640625" style="466" customWidth="1"/>
    <col min="7" max="7" width="13.6640625" style="466" customWidth="1"/>
    <col min="8" max="8" width="13" style="466" customWidth="1"/>
    <col min="9" max="9" width="9.109375" style="107"/>
    <col min="10" max="10" width="14.109375" style="107" bestFit="1" customWidth="1"/>
    <col min="11" max="16384" width="9.109375" style="107"/>
  </cols>
  <sheetData>
    <row r="2" spans="1:10" ht="18" customHeight="1">
      <c r="B2" s="532" t="s">
        <v>434</v>
      </c>
      <c r="C2" s="532"/>
      <c r="D2" s="532"/>
      <c r="E2" s="532"/>
      <c r="F2" s="532"/>
      <c r="G2" s="532"/>
      <c r="H2" s="532"/>
    </row>
    <row r="3" spans="1:10">
      <c r="B3" s="467"/>
      <c r="C3" s="476"/>
      <c r="D3" s="476"/>
      <c r="E3" s="467"/>
      <c r="F3" s="467"/>
      <c r="G3" s="467"/>
      <c r="H3" s="476"/>
    </row>
    <row r="4" spans="1:10" s="194" customFormat="1" ht="54.75" customHeight="1">
      <c r="A4" s="582" t="s">
        <v>159</v>
      </c>
      <c r="B4" s="582"/>
      <c r="C4" s="113" t="s">
        <v>18</v>
      </c>
      <c r="D4" s="113" t="s">
        <v>464</v>
      </c>
      <c r="E4" s="113" t="s">
        <v>465</v>
      </c>
      <c r="F4" s="113" t="s">
        <v>466</v>
      </c>
      <c r="G4" s="113" t="s">
        <v>856</v>
      </c>
      <c r="H4" s="308" t="s">
        <v>409</v>
      </c>
    </row>
    <row r="5" spans="1:10" ht="25.95" customHeight="1">
      <c r="A5" s="559">
        <v>1</v>
      </c>
      <c r="B5" s="559"/>
      <c r="C5" s="469">
        <v>2</v>
      </c>
      <c r="D5" s="469">
        <v>3</v>
      </c>
      <c r="E5" s="469">
        <v>4</v>
      </c>
      <c r="F5" s="469">
        <v>5</v>
      </c>
      <c r="G5" s="469">
        <v>6</v>
      </c>
      <c r="H5" s="469">
        <v>7</v>
      </c>
    </row>
    <row r="6" spans="1:10" ht="23.25" customHeight="1">
      <c r="A6" s="581" t="s">
        <v>240</v>
      </c>
      <c r="B6" s="581"/>
      <c r="C6" s="94"/>
      <c r="D6" s="153"/>
      <c r="E6" s="153"/>
      <c r="F6" s="153"/>
      <c r="G6" s="274"/>
      <c r="H6" s="275"/>
    </row>
    <row r="7" spans="1:10" ht="27" customHeight="1">
      <c r="A7" s="562" t="s">
        <v>411</v>
      </c>
      <c r="B7" s="562"/>
      <c r="C7" s="196"/>
      <c r="D7" s="309"/>
      <c r="E7" s="195"/>
      <c r="F7" s="153"/>
      <c r="G7" s="274"/>
      <c r="H7" s="275"/>
    </row>
    <row r="8" spans="1:10" ht="27" customHeight="1">
      <c r="A8" s="563" t="s">
        <v>576</v>
      </c>
      <c r="B8" s="561"/>
      <c r="C8" s="197">
        <v>3030</v>
      </c>
      <c r="D8" s="185">
        <f>SUM(D9:D18)</f>
        <v>284273.5</v>
      </c>
      <c r="E8" s="185">
        <f t="shared" ref="E8:F8" si="0">SUM(E9:E18)</f>
        <v>609290.9</v>
      </c>
      <c r="F8" s="185">
        <f t="shared" si="0"/>
        <v>401764.3</v>
      </c>
      <c r="G8" s="455">
        <f>F8-E8</f>
        <v>-207526.60000000003</v>
      </c>
      <c r="H8" s="456">
        <f t="shared" ref="H8:H45" si="1">(F8/E8)*100</f>
        <v>65.939652143171671</v>
      </c>
    </row>
    <row r="9" spans="1:10">
      <c r="A9" s="144">
        <v>1</v>
      </c>
      <c r="B9" s="145" t="s">
        <v>577</v>
      </c>
      <c r="C9" s="198"/>
      <c r="D9" s="153"/>
      <c r="E9" s="153">
        <v>133035.4</v>
      </c>
      <c r="F9" s="153"/>
      <c r="G9" s="274">
        <f t="shared" ref="G9:G45" si="2">F9-E9</f>
        <v>-133035.4</v>
      </c>
      <c r="H9" s="275">
        <f t="shared" si="1"/>
        <v>0</v>
      </c>
    </row>
    <row r="10" spans="1:10">
      <c r="A10" s="144">
        <v>2</v>
      </c>
      <c r="B10" s="145" t="s">
        <v>534</v>
      </c>
      <c r="C10" s="198"/>
      <c r="D10" s="153"/>
      <c r="E10" s="153">
        <v>20719.099999999999</v>
      </c>
      <c r="F10" s="153"/>
      <c r="G10" s="274">
        <f t="shared" si="2"/>
        <v>-20719.099999999999</v>
      </c>
      <c r="H10" s="275">
        <f t="shared" si="1"/>
        <v>0</v>
      </c>
      <c r="J10" s="447">
        <f>G9+G10+G17+G18</f>
        <v>-207526.6</v>
      </c>
    </row>
    <row r="11" spans="1:10">
      <c r="A11" s="146">
        <v>3</v>
      </c>
      <c r="B11" s="147" t="s">
        <v>578</v>
      </c>
      <c r="C11" s="198"/>
      <c r="D11" s="153"/>
      <c r="E11" s="153"/>
      <c r="F11" s="153"/>
      <c r="G11" s="274"/>
      <c r="H11" s="275"/>
    </row>
    <row r="12" spans="1:10">
      <c r="A12" s="146" t="s">
        <v>579</v>
      </c>
      <c r="B12" s="145" t="s">
        <v>537</v>
      </c>
      <c r="C12" s="198"/>
      <c r="D12" s="153">
        <v>10833.3</v>
      </c>
      <c r="E12" s="153">
        <v>4364.2</v>
      </c>
      <c r="F12" s="153">
        <v>4364.2</v>
      </c>
      <c r="G12" s="274">
        <f t="shared" si="2"/>
        <v>0</v>
      </c>
      <c r="H12" s="275">
        <f t="shared" si="1"/>
        <v>100</v>
      </c>
    </row>
    <row r="13" spans="1:10" s="35" customFormat="1">
      <c r="A13" s="146" t="s">
        <v>580</v>
      </c>
      <c r="B13" s="145" t="s">
        <v>581</v>
      </c>
      <c r="C13" s="198"/>
      <c r="D13" s="310">
        <v>7853.5</v>
      </c>
      <c r="E13" s="153">
        <v>2674.7</v>
      </c>
      <c r="F13" s="153">
        <v>2674.7</v>
      </c>
      <c r="G13" s="274">
        <f t="shared" si="2"/>
        <v>0</v>
      </c>
      <c r="H13" s="275">
        <f t="shared" si="1"/>
        <v>100</v>
      </c>
    </row>
    <row r="14" spans="1:10" s="35" customFormat="1">
      <c r="A14" s="146" t="s">
        <v>582</v>
      </c>
      <c r="B14" s="145" t="s">
        <v>583</v>
      </c>
      <c r="C14" s="198"/>
      <c r="D14" s="310">
        <v>794.5</v>
      </c>
      <c r="E14" s="153">
        <v>462.5</v>
      </c>
      <c r="F14" s="153">
        <v>462.5</v>
      </c>
      <c r="G14" s="274">
        <f t="shared" si="2"/>
        <v>0</v>
      </c>
      <c r="H14" s="275">
        <f t="shared" si="1"/>
        <v>100</v>
      </c>
    </row>
    <row r="15" spans="1:10">
      <c r="A15" s="146" t="s">
        <v>584</v>
      </c>
      <c r="B15" s="145" t="s">
        <v>585</v>
      </c>
      <c r="C15" s="198"/>
      <c r="D15" s="153">
        <v>208581.6</v>
      </c>
      <c r="E15" s="153">
        <v>294803.09999999998</v>
      </c>
      <c r="F15" s="153">
        <v>294803.09999999998</v>
      </c>
      <c r="G15" s="274">
        <f t="shared" si="2"/>
        <v>0</v>
      </c>
      <c r="H15" s="275">
        <f t="shared" si="1"/>
        <v>100</v>
      </c>
    </row>
    <row r="16" spans="1:10" s="35" customFormat="1" ht="36">
      <c r="A16" s="146" t="s">
        <v>586</v>
      </c>
      <c r="B16" s="145" t="s">
        <v>587</v>
      </c>
      <c r="C16" s="198"/>
      <c r="D16" s="310">
        <v>56210.6</v>
      </c>
      <c r="E16" s="153">
        <v>99459.8</v>
      </c>
      <c r="F16" s="153">
        <v>99459.8</v>
      </c>
      <c r="G16" s="274">
        <f t="shared" si="2"/>
        <v>0</v>
      </c>
      <c r="H16" s="275">
        <f t="shared" si="1"/>
        <v>100</v>
      </c>
    </row>
    <row r="17" spans="1:8" s="35" customFormat="1">
      <c r="A17" s="144">
        <v>4</v>
      </c>
      <c r="B17" s="145" t="s">
        <v>551</v>
      </c>
      <c r="C17" s="198"/>
      <c r="D17" s="310"/>
      <c r="E17" s="153">
        <v>47808.6</v>
      </c>
      <c r="F17" s="153"/>
      <c r="G17" s="274">
        <f t="shared" si="2"/>
        <v>-47808.6</v>
      </c>
      <c r="H17" s="275">
        <f t="shared" si="1"/>
        <v>0</v>
      </c>
    </row>
    <row r="18" spans="1:8" s="35" customFormat="1">
      <c r="A18" s="144">
        <v>5</v>
      </c>
      <c r="B18" s="145" t="s">
        <v>588</v>
      </c>
      <c r="C18" s="198"/>
      <c r="D18" s="310"/>
      <c r="E18" s="153">
        <v>5963.5</v>
      </c>
      <c r="F18" s="153"/>
      <c r="G18" s="274">
        <f t="shared" si="2"/>
        <v>-5963.5</v>
      </c>
      <c r="H18" s="275">
        <f t="shared" si="1"/>
        <v>0</v>
      </c>
    </row>
    <row r="19" spans="1:8">
      <c r="A19" s="560" t="s">
        <v>412</v>
      </c>
      <c r="B19" s="561"/>
      <c r="C19" s="197">
        <v>3080</v>
      </c>
      <c r="D19" s="185">
        <f>SUM(D20:D21)</f>
        <v>6057.8</v>
      </c>
      <c r="E19" s="185">
        <f t="shared" ref="E19" si="3">SUM(E20:E21)</f>
        <v>6000</v>
      </c>
      <c r="F19" s="185">
        <f>SUM(F20:F22)</f>
        <v>6805.6</v>
      </c>
      <c r="G19" s="455">
        <f>F19-E19</f>
        <v>805.60000000000036</v>
      </c>
      <c r="H19" s="456">
        <f t="shared" si="1"/>
        <v>113.42666666666668</v>
      </c>
    </row>
    <row r="20" spans="1:8" s="35" customFormat="1" ht="26.4" hidden="1" customHeight="1">
      <c r="A20" s="469">
        <v>1</v>
      </c>
      <c r="B20" s="145" t="s">
        <v>589</v>
      </c>
      <c r="C20" s="198"/>
      <c r="D20" s="310"/>
      <c r="E20" s="153"/>
      <c r="F20" s="153"/>
      <c r="G20" s="274"/>
      <c r="H20" s="275"/>
    </row>
    <row r="21" spans="1:8" s="35" customFormat="1">
      <c r="A21" s="469">
        <v>1</v>
      </c>
      <c r="B21" s="145" t="s">
        <v>590</v>
      </c>
      <c r="C21" s="198"/>
      <c r="D21" s="310">
        <v>6057.8</v>
      </c>
      <c r="E21" s="153">
        <v>6000</v>
      </c>
      <c r="F21" s="153">
        <v>6538.3</v>
      </c>
      <c r="G21" s="274">
        <f t="shared" si="2"/>
        <v>538.30000000000018</v>
      </c>
      <c r="H21" s="275">
        <f t="shared" si="1"/>
        <v>108.97166666666666</v>
      </c>
    </row>
    <row r="22" spans="1:8" s="35" customFormat="1">
      <c r="A22" s="469">
        <v>2</v>
      </c>
      <c r="B22" s="145" t="s">
        <v>903</v>
      </c>
      <c r="C22" s="198"/>
      <c r="D22" s="310"/>
      <c r="E22" s="153"/>
      <c r="F22" s="153">
        <v>267.3</v>
      </c>
      <c r="G22" s="274">
        <f t="shared" si="2"/>
        <v>267.3</v>
      </c>
      <c r="H22" s="275"/>
    </row>
    <row r="23" spans="1:8" s="35" customFormat="1">
      <c r="A23" s="562" t="s">
        <v>224</v>
      </c>
      <c r="B23" s="562"/>
      <c r="C23" s="199"/>
      <c r="D23" s="310"/>
      <c r="E23" s="153"/>
      <c r="F23" s="153"/>
      <c r="G23" s="274">
        <f t="shared" si="2"/>
        <v>0</v>
      </c>
      <c r="H23" s="275"/>
    </row>
    <row r="24" spans="1:8">
      <c r="A24" s="563" t="s">
        <v>413</v>
      </c>
      <c r="B24" s="561"/>
      <c r="C24" s="200">
        <v>3140</v>
      </c>
      <c r="D24" s="185">
        <f>SUM(D25:D28)</f>
        <v>41.999999999999993</v>
      </c>
      <c r="E24" s="185">
        <f t="shared" ref="E24:F24" si="4">SUM(E25:E28)</f>
        <v>48.6</v>
      </c>
      <c r="F24" s="185">
        <f t="shared" si="4"/>
        <v>29.900000000000002</v>
      </c>
      <c r="G24" s="455">
        <f t="shared" si="2"/>
        <v>-18.7</v>
      </c>
      <c r="H24" s="456">
        <f t="shared" si="1"/>
        <v>61.522633744855973</v>
      </c>
    </row>
    <row r="25" spans="1:8" s="35" customFormat="1">
      <c r="A25" s="469">
        <v>1</v>
      </c>
      <c r="B25" s="145" t="s">
        <v>591</v>
      </c>
      <c r="C25" s="201"/>
      <c r="D25" s="310"/>
      <c r="E25" s="153"/>
      <c r="F25" s="153"/>
      <c r="G25" s="274">
        <f t="shared" si="2"/>
        <v>0</v>
      </c>
      <c r="H25" s="275"/>
    </row>
    <row r="26" spans="1:8">
      <c r="A26" s="469">
        <v>1</v>
      </c>
      <c r="B26" s="145" t="s">
        <v>592</v>
      </c>
      <c r="C26" s="201"/>
      <c r="D26" s="153">
        <v>3.9</v>
      </c>
      <c r="E26" s="153">
        <v>3.2</v>
      </c>
      <c r="F26" s="153">
        <v>2.1</v>
      </c>
      <c r="G26" s="274">
        <f t="shared" si="2"/>
        <v>-1.1000000000000001</v>
      </c>
      <c r="H26" s="275">
        <f t="shared" si="1"/>
        <v>65.625</v>
      </c>
    </row>
    <row r="27" spans="1:8" s="35" customFormat="1">
      <c r="A27" s="469">
        <v>2</v>
      </c>
      <c r="B27" s="145" t="s">
        <v>593</v>
      </c>
      <c r="C27" s="201"/>
      <c r="D27" s="310">
        <v>37.799999999999997</v>
      </c>
      <c r="E27" s="153">
        <v>45</v>
      </c>
      <c r="F27" s="153">
        <v>27.6</v>
      </c>
      <c r="G27" s="274">
        <f t="shared" si="2"/>
        <v>-17.399999999999999</v>
      </c>
      <c r="H27" s="275">
        <f t="shared" si="1"/>
        <v>61.333333333333343</v>
      </c>
    </row>
    <row r="28" spans="1:8">
      <c r="A28" s="469">
        <v>3</v>
      </c>
      <c r="B28" s="145" t="s">
        <v>594</v>
      </c>
      <c r="C28" s="201"/>
      <c r="D28" s="153">
        <v>0.3</v>
      </c>
      <c r="E28" s="153">
        <v>0.4</v>
      </c>
      <c r="F28" s="153">
        <v>0.2</v>
      </c>
      <c r="G28" s="274">
        <f t="shared" si="2"/>
        <v>-0.2</v>
      </c>
      <c r="H28" s="275">
        <f t="shared" si="1"/>
        <v>50</v>
      </c>
    </row>
    <row r="29" spans="1:8" s="35" customFormat="1" ht="17.399999999999999">
      <c r="A29" s="563" t="s">
        <v>213</v>
      </c>
      <c r="B29" s="561"/>
      <c r="C29" s="200">
        <v>3160</v>
      </c>
      <c r="D29" s="311">
        <f>SUM(D30:D69)</f>
        <v>32771.5</v>
      </c>
      <c r="E29" s="311">
        <f t="shared" ref="E29" si="5">SUM(E30:E65)</f>
        <v>23626.799999999999</v>
      </c>
      <c r="F29" s="311">
        <f>SUM(F30:F69)</f>
        <v>29180.400000000005</v>
      </c>
      <c r="G29" s="455">
        <f t="shared" si="2"/>
        <v>5553.6000000000058</v>
      </c>
      <c r="H29" s="456">
        <f t="shared" si="1"/>
        <v>123.50551069124896</v>
      </c>
    </row>
    <row r="30" spans="1:8">
      <c r="A30" s="469">
        <v>1</v>
      </c>
      <c r="B30" s="145" t="s">
        <v>595</v>
      </c>
      <c r="C30" s="201"/>
      <c r="D30" s="153">
        <v>1514.1</v>
      </c>
      <c r="E30" s="153">
        <v>1458</v>
      </c>
      <c r="F30" s="153">
        <v>1629.7</v>
      </c>
      <c r="G30" s="274">
        <f t="shared" si="2"/>
        <v>171.70000000000005</v>
      </c>
      <c r="H30" s="275">
        <f t="shared" si="1"/>
        <v>111.7764060356653</v>
      </c>
    </row>
    <row r="31" spans="1:8" s="35" customFormat="1">
      <c r="A31" s="469">
        <v>2</v>
      </c>
      <c r="B31" s="145" t="s">
        <v>596</v>
      </c>
      <c r="C31" s="201"/>
      <c r="D31" s="310">
        <v>54.1</v>
      </c>
      <c r="E31" s="153">
        <v>82</v>
      </c>
      <c r="F31" s="153">
        <v>11.1</v>
      </c>
      <c r="G31" s="274">
        <f t="shared" si="2"/>
        <v>-70.900000000000006</v>
      </c>
      <c r="H31" s="275">
        <f t="shared" si="1"/>
        <v>13.536585365853659</v>
      </c>
    </row>
    <row r="32" spans="1:8">
      <c r="A32" s="469">
        <v>3</v>
      </c>
      <c r="B32" s="145" t="s">
        <v>597</v>
      </c>
      <c r="C32" s="201"/>
      <c r="D32" s="153">
        <v>349.3</v>
      </c>
      <c r="E32" s="153">
        <v>60</v>
      </c>
      <c r="F32" s="153">
        <v>519</v>
      </c>
      <c r="G32" s="274">
        <f t="shared" si="2"/>
        <v>459</v>
      </c>
      <c r="H32" s="275">
        <f t="shared" si="1"/>
        <v>865</v>
      </c>
    </row>
    <row r="33" spans="1:10" s="35" customFormat="1">
      <c r="A33" s="469">
        <v>4</v>
      </c>
      <c r="B33" s="145" t="s">
        <v>598</v>
      </c>
      <c r="C33" s="201"/>
      <c r="D33" s="310">
        <v>89</v>
      </c>
      <c r="E33" s="153">
        <v>88.4</v>
      </c>
      <c r="F33" s="153">
        <v>192.4</v>
      </c>
      <c r="G33" s="274">
        <f t="shared" si="2"/>
        <v>104</v>
      </c>
      <c r="H33" s="275">
        <f t="shared" si="1"/>
        <v>217.64705882352939</v>
      </c>
    </row>
    <row r="34" spans="1:10" ht="36">
      <c r="A34" s="469">
        <v>5</v>
      </c>
      <c r="B34" s="145" t="s">
        <v>599</v>
      </c>
      <c r="C34" s="201"/>
      <c r="D34" s="153">
        <v>2267</v>
      </c>
      <c r="E34" s="153">
        <v>4000</v>
      </c>
      <c r="F34" s="153">
        <v>4462</v>
      </c>
      <c r="G34" s="274">
        <f t="shared" si="2"/>
        <v>462</v>
      </c>
      <c r="H34" s="275">
        <f t="shared" si="1"/>
        <v>111.55</v>
      </c>
    </row>
    <row r="35" spans="1:10" s="35" customFormat="1">
      <c r="A35" s="469">
        <v>6</v>
      </c>
      <c r="B35" s="145" t="s">
        <v>600</v>
      </c>
      <c r="C35" s="201"/>
      <c r="D35" s="310">
        <v>136.6</v>
      </c>
      <c r="E35" s="153">
        <v>100</v>
      </c>
      <c r="F35" s="153">
        <v>62.6</v>
      </c>
      <c r="G35" s="274">
        <f t="shared" si="2"/>
        <v>-37.4</v>
      </c>
      <c r="H35" s="275">
        <f t="shared" si="1"/>
        <v>62.6</v>
      </c>
    </row>
    <row r="36" spans="1:10">
      <c r="A36" s="469">
        <v>7</v>
      </c>
      <c r="B36" s="145" t="s">
        <v>601</v>
      </c>
      <c r="C36" s="201"/>
      <c r="D36" s="153">
        <v>160.69999999999999</v>
      </c>
      <c r="E36" s="153">
        <v>45</v>
      </c>
      <c r="F36" s="153">
        <v>66.599999999999994</v>
      </c>
      <c r="G36" s="274">
        <f t="shared" si="2"/>
        <v>21.599999999999994</v>
      </c>
      <c r="H36" s="275">
        <f t="shared" si="1"/>
        <v>148</v>
      </c>
    </row>
    <row r="37" spans="1:10" s="35" customFormat="1">
      <c r="A37" s="469">
        <v>8</v>
      </c>
      <c r="B37" s="145" t="s">
        <v>602</v>
      </c>
      <c r="C37" s="201"/>
      <c r="D37" s="310">
        <v>166</v>
      </c>
      <c r="E37" s="153">
        <v>150.9</v>
      </c>
      <c r="F37" s="153">
        <v>239.8</v>
      </c>
      <c r="G37" s="274">
        <f t="shared" si="2"/>
        <v>88.9</v>
      </c>
      <c r="H37" s="275">
        <f t="shared" si="1"/>
        <v>158.91318754141815</v>
      </c>
    </row>
    <row r="38" spans="1:10" s="35" customFormat="1">
      <c r="A38" s="469">
        <v>9</v>
      </c>
      <c r="B38" s="145" t="s">
        <v>603</v>
      </c>
      <c r="C38" s="201"/>
      <c r="D38" s="310"/>
      <c r="E38" s="153"/>
      <c r="F38" s="153"/>
      <c r="G38" s="274"/>
      <c r="H38" s="275"/>
    </row>
    <row r="39" spans="1:10" s="35" customFormat="1">
      <c r="A39" s="469">
        <v>10</v>
      </c>
      <c r="B39" s="145" t="s">
        <v>604</v>
      </c>
      <c r="C39" s="201"/>
      <c r="D39" s="310">
        <v>131.5</v>
      </c>
      <c r="E39" s="153">
        <v>166.1</v>
      </c>
      <c r="F39" s="153">
        <v>131.5</v>
      </c>
      <c r="G39" s="274">
        <f t="shared" si="2"/>
        <v>-34.599999999999994</v>
      </c>
      <c r="H39" s="275">
        <f t="shared" si="1"/>
        <v>79.169175195665261</v>
      </c>
    </row>
    <row r="40" spans="1:10">
      <c r="A40" s="469">
        <v>11</v>
      </c>
      <c r="B40" s="145" t="s">
        <v>605</v>
      </c>
      <c r="C40" s="201"/>
      <c r="D40" s="153">
        <v>125</v>
      </c>
      <c r="E40" s="153">
        <v>80</v>
      </c>
      <c r="F40" s="153">
        <v>48.7</v>
      </c>
      <c r="G40" s="274">
        <f t="shared" si="2"/>
        <v>-31.299999999999997</v>
      </c>
      <c r="H40" s="275">
        <f t="shared" si="1"/>
        <v>60.875</v>
      </c>
    </row>
    <row r="41" spans="1:10" s="35" customFormat="1">
      <c r="A41" s="469">
        <v>12</v>
      </c>
      <c r="B41" s="145" t="s">
        <v>606</v>
      </c>
      <c r="C41" s="201"/>
      <c r="D41" s="310">
        <v>43.6</v>
      </c>
      <c r="E41" s="153">
        <v>75</v>
      </c>
      <c r="F41" s="153">
        <v>50.3</v>
      </c>
      <c r="G41" s="274">
        <f t="shared" si="2"/>
        <v>-24.700000000000003</v>
      </c>
      <c r="H41" s="275">
        <f t="shared" si="1"/>
        <v>67.066666666666663</v>
      </c>
    </row>
    <row r="42" spans="1:10" s="35" customFormat="1">
      <c r="A42" s="469">
        <v>13</v>
      </c>
      <c r="B42" s="145" t="s">
        <v>516</v>
      </c>
      <c r="C42" s="201"/>
      <c r="D42" s="310">
        <v>53.1</v>
      </c>
      <c r="E42" s="153">
        <v>40</v>
      </c>
      <c r="F42" s="153">
        <v>36.200000000000003</v>
      </c>
      <c r="G42" s="274">
        <f t="shared" si="2"/>
        <v>-3.7999999999999972</v>
      </c>
      <c r="H42" s="275">
        <f t="shared" si="1"/>
        <v>90.5</v>
      </c>
    </row>
    <row r="43" spans="1:10">
      <c r="A43" s="469">
        <v>14</v>
      </c>
      <c r="B43" s="145" t="s">
        <v>607</v>
      </c>
      <c r="C43" s="201"/>
      <c r="D43" s="153">
        <v>3914.9</v>
      </c>
      <c r="E43" s="153">
        <v>3800</v>
      </c>
      <c r="F43" s="153">
        <v>4653.2</v>
      </c>
      <c r="G43" s="274">
        <f t="shared" si="2"/>
        <v>853.19999999999982</v>
      </c>
      <c r="H43" s="275">
        <f t="shared" si="1"/>
        <v>122.45263157894738</v>
      </c>
    </row>
    <row r="44" spans="1:10" s="35" customFormat="1">
      <c r="A44" s="469">
        <v>15</v>
      </c>
      <c r="B44" s="145" t="s">
        <v>502</v>
      </c>
      <c r="C44" s="201"/>
      <c r="D44" s="310">
        <v>4030.8</v>
      </c>
      <c r="E44" s="153">
        <v>4633.3999999999996</v>
      </c>
      <c r="F44" s="153">
        <v>4479.7</v>
      </c>
      <c r="G44" s="274">
        <f t="shared" si="2"/>
        <v>-153.69999999999982</v>
      </c>
      <c r="H44" s="275">
        <f t="shared" si="1"/>
        <v>96.682781542711609</v>
      </c>
    </row>
    <row r="45" spans="1:10">
      <c r="A45" s="469">
        <v>16</v>
      </c>
      <c r="B45" s="145" t="s">
        <v>498</v>
      </c>
      <c r="C45" s="201"/>
      <c r="D45" s="153">
        <v>197.1</v>
      </c>
      <c r="E45" s="153">
        <v>196</v>
      </c>
      <c r="F45" s="153">
        <v>142.9</v>
      </c>
      <c r="G45" s="276">
        <f t="shared" si="2"/>
        <v>-53.099999999999994</v>
      </c>
      <c r="H45" s="277">
        <f t="shared" si="1"/>
        <v>72.908163265306129</v>
      </c>
    </row>
    <row r="46" spans="1:10">
      <c r="A46" s="469">
        <v>17</v>
      </c>
      <c r="B46" s="145" t="s">
        <v>608</v>
      </c>
      <c r="C46" s="201"/>
      <c r="D46" s="269">
        <v>350.6</v>
      </c>
      <c r="E46" s="269">
        <v>20</v>
      </c>
      <c r="F46" s="269">
        <v>203</v>
      </c>
      <c r="G46" s="276">
        <f>F46-E46</f>
        <v>183</v>
      </c>
      <c r="H46" s="277">
        <f>(F46/E46)*100</f>
        <v>1015</v>
      </c>
      <c r="I46" s="465"/>
      <c r="J46" s="465"/>
    </row>
    <row r="47" spans="1:10">
      <c r="A47" s="469">
        <v>18</v>
      </c>
      <c r="B47" s="145" t="s">
        <v>609</v>
      </c>
      <c r="C47" s="201"/>
      <c r="D47" s="269">
        <v>433.4</v>
      </c>
      <c r="E47" s="153">
        <v>880</v>
      </c>
      <c r="F47" s="153">
        <v>363.2</v>
      </c>
      <c r="G47" s="276">
        <f t="shared" ref="G47:G77" si="6">F47-E47</f>
        <v>-516.79999999999995</v>
      </c>
      <c r="H47" s="277">
        <f t="shared" ref="H47:H77" si="7">(F47/E47)*100</f>
        <v>41.272727272727273</v>
      </c>
    </row>
    <row r="48" spans="1:10">
      <c r="A48" s="469">
        <v>19</v>
      </c>
      <c r="B48" s="145" t="s">
        <v>610</v>
      </c>
      <c r="C48" s="201"/>
      <c r="D48" s="269">
        <v>407.2</v>
      </c>
      <c r="E48" s="153">
        <v>1500</v>
      </c>
      <c r="F48" s="153">
        <v>410.6</v>
      </c>
      <c r="G48" s="276">
        <f t="shared" si="6"/>
        <v>-1089.4000000000001</v>
      </c>
      <c r="H48" s="277">
        <f t="shared" si="7"/>
        <v>27.373333333333331</v>
      </c>
    </row>
    <row r="49" spans="1:8">
      <c r="A49" s="469">
        <v>20</v>
      </c>
      <c r="B49" s="145" t="s">
        <v>611</v>
      </c>
      <c r="C49" s="201"/>
      <c r="D49" s="269">
        <v>65.3</v>
      </c>
      <c r="E49" s="153">
        <v>60</v>
      </c>
      <c r="F49" s="153">
        <v>65.3</v>
      </c>
      <c r="G49" s="276">
        <f t="shared" si="6"/>
        <v>5.2999999999999972</v>
      </c>
      <c r="H49" s="277">
        <f t="shared" si="7"/>
        <v>108.83333333333334</v>
      </c>
    </row>
    <row r="50" spans="1:8">
      <c r="A50" s="469">
        <v>21</v>
      </c>
      <c r="B50" s="145" t="s">
        <v>612</v>
      </c>
      <c r="C50" s="201"/>
      <c r="D50" s="269">
        <v>250.1</v>
      </c>
      <c r="E50" s="153">
        <v>250</v>
      </c>
      <c r="F50" s="153">
        <v>200.9</v>
      </c>
      <c r="G50" s="276">
        <f t="shared" si="6"/>
        <v>-49.099999999999994</v>
      </c>
      <c r="H50" s="277">
        <f t="shared" si="7"/>
        <v>80.36</v>
      </c>
    </row>
    <row r="51" spans="1:8">
      <c r="A51" s="469">
        <v>22</v>
      </c>
      <c r="B51" s="145" t="s">
        <v>904</v>
      </c>
      <c r="C51" s="201"/>
      <c r="D51" s="269"/>
      <c r="E51" s="153"/>
      <c r="F51" s="153">
        <v>867.8</v>
      </c>
      <c r="G51" s="276">
        <f t="shared" si="6"/>
        <v>867.8</v>
      </c>
      <c r="H51" s="277"/>
    </row>
    <row r="52" spans="1:8">
      <c r="A52" s="469">
        <v>23</v>
      </c>
      <c r="B52" s="145" t="s">
        <v>613</v>
      </c>
      <c r="C52" s="201"/>
      <c r="D52" s="269"/>
      <c r="E52" s="153"/>
      <c r="F52" s="153"/>
      <c r="G52" s="276"/>
      <c r="H52" s="277"/>
    </row>
    <row r="53" spans="1:8">
      <c r="A53" s="469"/>
      <c r="B53" s="145" t="s">
        <v>614</v>
      </c>
      <c r="C53" s="201"/>
      <c r="D53" s="269">
        <v>388.9</v>
      </c>
      <c r="E53" s="153">
        <v>870</v>
      </c>
      <c r="F53" s="153">
        <v>104.7</v>
      </c>
      <c r="G53" s="276">
        <f t="shared" si="6"/>
        <v>-765.3</v>
      </c>
      <c r="H53" s="277">
        <f t="shared" si="7"/>
        <v>12.03448275862069</v>
      </c>
    </row>
    <row r="54" spans="1:8">
      <c r="A54" s="469"/>
      <c r="B54" s="145" t="s">
        <v>615</v>
      </c>
      <c r="C54" s="201"/>
      <c r="D54" s="269">
        <v>239.3</v>
      </c>
      <c r="E54" s="153">
        <v>240</v>
      </c>
      <c r="F54" s="153">
        <v>291.39999999999998</v>
      </c>
      <c r="G54" s="276">
        <f t="shared" si="6"/>
        <v>51.399999999999977</v>
      </c>
      <c r="H54" s="277">
        <f t="shared" si="7"/>
        <v>121.41666666666666</v>
      </c>
    </row>
    <row r="55" spans="1:8" ht="36">
      <c r="A55" s="469"/>
      <c r="B55" s="145" t="s">
        <v>616</v>
      </c>
      <c r="C55" s="201"/>
      <c r="D55" s="269">
        <v>2098</v>
      </c>
      <c r="E55" s="153"/>
      <c r="F55" s="153">
        <v>1793.3</v>
      </c>
      <c r="G55" s="276">
        <f t="shared" si="6"/>
        <v>1793.3</v>
      </c>
      <c r="H55" s="277"/>
    </row>
    <row r="56" spans="1:8">
      <c r="A56" s="469"/>
      <c r="B56" s="145" t="s">
        <v>617</v>
      </c>
      <c r="C56" s="201"/>
      <c r="D56" s="269">
        <v>4754.8</v>
      </c>
      <c r="E56" s="153">
        <v>990</v>
      </c>
      <c r="F56" s="153"/>
      <c r="G56" s="276">
        <f t="shared" si="6"/>
        <v>-990</v>
      </c>
      <c r="H56" s="277">
        <f t="shared" si="7"/>
        <v>0</v>
      </c>
    </row>
    <row r="57" spans="1:8">
      <c r="A57" s="469"/>
      <c r="B57" s="145" t="s">
        <v>905</v>
      </c>
      <c r="C57" s="201"/>
      <c r="D57" s="269"/>
      <c r="E57" s="153"/>
      <c r="F57" s="153">
        <v>177.9</v>
      </c>
      <c r="G57" s="276">
        <f t="shared" si="6"/>
        <v>177.9</v>
      </c>
      <c r="H57" s="277"/>
    </row>
    <row r="58" spans="1:8">
      <c r="A58" s="469"/>
      <c r="B58" s="145" t="s">
        <v>618</v>
      </c>
      <c r="C58" s="201"/>
      <c r="D58" s="269"/>
      <c r="E58" s="153">
        <v>670</v>
      </c>
      <c r="F58" s="153"/>
      <c r="G58" s="276">
        <f t="shared" si="6"/>
        <v>-670</v>
      </c>
      <c r="H58" s="277">
        <f t="shared" si="7"/>
        <v>0</v>
      </c>
    </row>
    <row r="59" spans="1:8">
      <c r="A59" s="469"/>
      <c r="B59" s="145" t="s">
        <v>619</v>
      </c>
      <c r="C59" s="201"/>
      <c r="D59" s="269">
        <v>399.2</v>
      </c>
      <c r="E59" s="153"/>
      <c r="F59" s="153">
        <v>51</v>
      </c>
      <c r="G59" s="276">
        <f t="shared" si="6"/>
        <v>51</v>
      </c>
      <c r="H59" s="277"/>
    </row>
    <row r="60" spans="1:8">
      <c r="A60" s="469"/>
      <c r="B60" s="145" t="s">
        <v>620</v>
      </c>
      <c r="C60" s="201"/>
      <c r="D60" s="269">
        <v>1449</v>
      </c>
      <c r="E60" s="153">
        <v>1300</v>
      </c>
      <c r="F60" s="153">
        <v>1015.6</v>
      </c>
      <c r="G60" s="276">
        <f t="shared" si="6"/>
        <v>-284.39999999999998</v>
      </c>
      <c r="H60" s="277">
        <f t="shared" si="7"/>
        <v>78.123076923076923</v>
      </c>
    </row>
    <row r="61" spans="1:8">
      <c r="A61" s="469"/>
      <c r="B61" s="145" t="s">
        <v>621</v>
      </c>
      <c r="C61" s="201"/>
      <c r="D61" s="269">
        <v>2443.6</v>
      </c>
      <c r="E61" s="153">
        <v>850</v>
      </c>
      <c r="F61" s="153">
        <v>2956.1</v>
      </c>
      <c r="G61" s="276">
        <f t="shared" si="6"/>
        <v>2106.1</v>
      </c>
      <c r="H61" s="277">
        <f t="shared" si="7"/>
        <v>347.77647058823527</v>
      </c>
    </row>
    <row r="62" spans="1:8">
      <c r="A62" s="469"/>
      <c r="B62" s="145" t="s">
        <v>622</v>
      </c>
      <c r="C62" s="201"/>
      <c r="D62" s="269"/>
      <c r="E62" s="153"/>
      <c r="F62" s="153"/>
      <c r="G62" s="276"/>
      <c r="H62" s="277"/>
    </row>
    <row r="63" spans="1:8">
      <c r="A63" s="469"/>
      <c r="B63" s="145" t="s">
        <v>623</v>
      </c>
      <c r="C63" s="201"/>
      <c r="D63" s="269">
        <v>895.6</v>
      </c>
      <c r="E63" s="153">
        <v>912</v>
      </c>
      <c r="F63" s="153">
        <v>1063</v>
      </c>
      <c r="G63" s="276">
        <f t="shared" si="6"/>
        <v>151</v>
      </c>
      <c r="H63" s="277">
        <f t="shared" si="7"/>
        <v>116.55701754385966</v>
      </c>
    </row>
    <row r="64" spans="1:8">
      <c r="A64" s="469"/>
      <c r="B64" s="145" t="s">
        <v>906</v>
      </c>
      <c r="C64" s="201"/>
      <c r="D64" s="269">
        <v>748.5</v>
      </c>
      <c r="E64" s="153">
        <v>110</v>
      </c>
      <c r="F64" s="153">
        <v>125.9</v>
      </c>
      <c r="G64" s="276">
        <f t="shared" si="6"/>
        <v>15.900000000000006</v>
      </c>
      <c r="H64" s="277">
        <f t="shared" si="7"/>
        <v>114.45454545454545</v>
      </c>
    </row>
    <row r="65" spans="1:8">
      <c r="A65" s="469"/>
      <c r="B65" s="145" t="s">
        <v>907</v>
      </c>
      <c r="C65" s="201"/>
      <c r="D65" s="269"/>
      <c r="E65" s="153"/>
      <c r="F65" s="153">
        <v>220</v>
      </c>
      <c r="G65" s="276">
        <f t="shared" si="6"/>
        <v>220</v>
      </c>
      <c r="H65" s="277"/>
    </row>
    <row r="66" spans="1:8">
      <c r="A66" s="469"/>
      <c r="B66" s="145" t="s">
        <v>857</v>
      </c>
      <c r="C66" s="201"/>
      <c r="D66" s="269">
        <v>805.2</v>
      </c>
      <c r="E66" s="153"/>
      <c r="F66" s="153"/>
      <c r="G66" s="276">
        <f t="shared" si="6"/>
        <v>0</v>
      </c>
      <c r="H66" s="277"/>
    </row>
    <row r="67" spans="1:8">
      <c r="A67" s="469"/>
      <c r="B67" s="145" t="s">
        <v>940</v>
      </c>
      <c r="C67" s="201"/>
      <c r="D67" s="269">
        <v>945</v>
      </c>
      <c r="E67" s="153"/>
      <c r="F67" s="153"/>
      <c r="G67" s="276">
        <f t="shared" si="6"/>
        <v>0</v>
      </c>
      <c r="H67" s="277"/>
    </row>
    <row r="68" spans="1:8" ht="36">
      <c r="A68" s="469"/>
      <c r="B68" s="145" t="s">
        <v>932</v>
      </c>
      <c r="C68" s="201"/>
      <c r="D68" s="269">
        <v>455</v>
      </c>
      <c r="E68" s="153"/>
      <c r="F68" s="153"/>
      <c r="G68" s="276">
        <f t="shared" si="6"/>
        <v>0</v>
      </c>
      <c r="H68" s="277"/>
    </row>
    <row r="69" spans="1:8">
      <c r="A69" s="469"/>
      <c r="B69" s="145" t="s">
        <v>924</v>
      </c>
      <c r="C69" s="201"/>
      <c r="D69" s="269">
        <v>2410</v>
      </c>
      <c r="E69" s="153"/>
      <c r="F69" s="153">
        <v>2545</v>
      </c>
      <c r="G69" s="276">
        <f t="shared" si="6"/>
        <v>2545</v>
      </c>
      <c r="H69" s="277"/>
    </row>
    <row r="70" spans="1:8">
      <c r="A70" s="564" t="s">
        <v>241</v>
      </c>
      <c r="B70" s="564"/>
      <c r="C70" s="200"/>
      <c r="D70" s="269"/>
      <c r="E70" s="153"/>
      <c r="F70" s="153"/>
      <c r="G70" s="276">
        <f t="shared" si="6"/>
        <v>0</v>
      </c>
      <c r="H70" s="277"/>
    </row>
    <row r="71" spans="1:8">
      <c r="A71" s="575" t="s">
        <v>217</v>
      </c>
      <c r="B71" s="576"/>
      <c r="C71" s="199"/>
      <c r="D71" s="269"/>
      <c r="E71" s="153"/>
      <c r="F71" s="153"/>
      <c r="G71" s="276">
        <f t="shared" si="6"/>
        <v>0</v>
      </c>
      <c r="H71" s="277"/>
    </row>
    <row r="72" spans="1:8">
      <c r="A72" s="577" t="s">
        <v>412</v>
      </c>
      <c r="B72" s="578"/>
      <c r="C72" s="200">
        <v>3240</v>
      </c>
      <c r="D72" s="312">
        <f>D73</f>
        <v>0</v>
      </c>
      <c r="E72" s="312">
        <f t="shared" ref="E72:F72" si="8">E73</f>
        <v>0</v>
      </c>
      <c r="F72" s="312">
        <f t="shared" si="8"/>
        <v>0</v>
      </c>
      <c r="G72" s="276">
        <f t="shared" si="6"/>
        <v>0</v>
      </c>
      <c r="H72" s="277"/>
    </row>
    <row r="73" spans="1:8">
      <c r="A73" s="567" t="s">
        <v>225</v>
      </c>
      <c r="B73" s="567"/>
      <c r="C73" s="199"/>
      <c r="D73" s="269"/>
      <c r="E73" s="153"/>
      <c r="F73" s="153"/>
      <c r="G73" s="276">
        <f t="shared" si="6"/>
        <v>0</v>
      </c>
      <c r="H73" s="277"/>
    </row>
    <row r="74" spans="1:8">
      <c r="A74" s="565" t="s">
        <v>388</v>
      </c>
      <c r="B74" s="565"/>
      <c r="C74" s="200">
        <v>3270</v>
      </c>
      <c r="D74" s="312">
        <f>D75</f>
        <v>0</v>
      </c>
      <c r="E74" s="312">
        <f t="shared" ref="E74:F75" si="9">E75</f>
        <v>0</v>
      </c>
      <c r="F74" s="312">
        <f t="shared" si="9"/>
        <v>0</v>
      </c>
      <c r="G74" s="276">
        <f t="shared" si="6"/>
        <v>0</v>
      </c>
      <c r="H74" s="277"/>
    </row>
    <row r="75" spans="1:8">
      <c r="A75" s="579" t="s">
        <v>414</v>
      </c>
      <c r="B75" s="580"/>
      <c r="C75" s="201">
        <v>3271</v>
      </c>
      <c r="D75" s="269">
        <f>D76</f>
        <v>0</v>
      </c>
      <c r="E75" s="269">
        <f t="shared" si="9"/>
        <v>0</v>
      </c>
      <c r="F75" s="269">
        <f t="shared" si="9"/>
        <v>0</v>
      </c>
      <c r="G75" s="276">
        <f t="shared" si="6"/>
        <v>0</v>
      </c>
      <c r="H75" s="277"/>
    </row>
    <row r="76" spans="1:8">
      <c r="A76" s="573" t="s">
        <v>624</v>
      </c>
      <c r="B76" s="574"/>
      <c r="C76" s="201"/>
      <c r="D76" s="269"/>
      <c r="E76" s="153"/>
      <c r="F76" s="153"/>
      <c r="G76" s="276">
        <f t="shared" si="6"/>
        <v>0</v>
      </c>
      <c r="H76" s="277"/>
    </row>
    <row r="77" spans="1:8">
      <c r="A77" s="565" t="s">
        <v>625</v>
      </c>
      <c r="B77" s="565"/>
      <c r="C77" s="200">
        <v>3272</v>
      </c>
      <c r="D77" s="312">
        <f>SUM(D78:D126)</f>
        <v>17489.400000000001</v>
      </c>
      <c r="E77" s="312">
        <f>SUM(E78:E126)</f>
        <v>3795.1</v>
      </c>
      <c r="F77" s="312">
        <f>SUM(F78:F126)</f>
        <v>5208.5</v>
      </c>
      <c r="G77" s="276">
        <f t="shared" si="6"/>
        <v>1413.4</v>
      </c>
      <c r="H77" s="277">
        <f t="shared" si="7"/>
        <v>137.24276040157045</v>
      </c>
    </row>
    <row r="78" spans="1:8">
      <c r="A78" s="204">
        <v>1</v>
      </c>
      <c r="B78" s="148" t="s">
        <v>862</v>
      </c>
      <c r="C78" s="201"/>
      <c r="D78" s="269">
        <v>9027</v>
      </c>
      <c r="E78" s="153"/>
      <c r="F78" s="153"/>
      <c r="G78" s="276">
        <f t="shared" ref="G78:G109" si="10">F78-E78</f>
        <v>0</v>
      </c>
      <c r="H78" s="277"/>
    </row>
    <row r="79" spans="1:8">
      <c r="A79" s="204">
        <v>2</v>
      </c>
      <c r="B79" s="145" t="s">
        <v>698</v>
      </c>
      <c r="C79" s="201"/>
      <c r="D79" s="269">
        <v>3010.2</v>
      </c>
      <c r="E79" s="153"/>
      <c r="F79" s="153"/>
      <c r="G79" s="276">
        <f t="shared" si="10"/>
        <v>0</v>
      </c>
      <c r="H79" s="277"/>
    </row>
    <row r="80" spans="1:8">
      <c r="A80" s="204">
        <v>3</v>
      </c>
      <c r="B80" s="145" t="s">
        <v>665</v>
      </c>
      <c r="C80" s="201"/>
      <c r="D80" s="269">
        <v>282</v>
      </c>
      <c r="E80" s="269"/>
      <c r="F80" s="269"/>
      <c r="G80" s="276">
        <f t="shared" si="10"/>
        <v>0</v>
      </c>
      <c r="H80" s="277"/>
    </row>
    <row r="81" spans="1:8">
      <c r="A81" s="204">
        <v>4</v>
      </c>
      <c r="B81" s="145" t="s">
        <v>628</v>
      </c>
      <c r="C81" s="201"/>
      <c r="D81" s="269"/>
      <c r="E81" s="153"/>
      <c r="F81" s="153"/>
      <c r="G81" s="276">
        <f t="shared" si="10"/>
        <v>0</v>
      </c>
      <c r="H81" s="277"/>
    </row>
    <row r="82" spans="1:8">
      <c r="A82" s="204">
        <v>4</v>
      </c>
      <c r="B82" s="145" t="s">
        <v>863</v>
      </c>
      <c r="C82" s="201"/>
      <c r="D82" s="269">
        <v>120.6</v>
      </c>
      <c r="E82" s="269"/>
      <c r="F82" s="269"/>
      <c r="G82" s="276">
        <f t="shared" si="10"/>
        <v>0</v>
      </c>
      <c r="H82" s="277"/>
    </row>
    <row r="83" spans="1:8">
      <c r="A83" s="204">
        <v>6</v>
      </c>
      <c r="B83" s="145" t="s">
        <v>630</v>
      </c>
      <c r="C83" s="201"/>
      <c r="D83" s="269"/>
      <c r="E83" s="153"/>
      <c r="F83" s="153"/>
      <c r="G83" s="276">
        <f t="shared" si="10"/>
        <v>0</v>
      </c>
      <c r="H83" s="277"/>
    </row>
    <row r="84" spans="1:8">
      <c r="A84" s="204">
        <v>5</v>
      </c>
      <c r="B84" s="145" t="s">
        <v>659</v>
      </c>
      <c r="C84" s="201"/>
      <c r="D84" s="269">
        <v>467.6</v>
      </c>
      <c r="E84" s="269"/>
      <c r="F84" s="269"/>
      <c r="G84" s="276">
        <f t="shared" si="10"/>
        <v>0</v>
      </c>
      <c r="H84" s="277"/>
    </row>
    <row r="85" spans="1:8">
      <c r="A85" s="204">
        <v>8</v>
      </c>
      <c r="B85" s="145" t="s">
        <v>632</v>
      </c>
      <c r="C85" s="201"/>
      <c r="D85" s="269"/>
      <c r="E85" s="153"/>
      <c r="F85" s="153"/>
      <c r="G85" s="276">
        <f t="shared" si="10"/>
        <v>0</v>
      </c>
      <c r="H85" s="277"/>
    </row>
    <row r="86" spans="1:8">
      <c r="A86" s="204">
        <v>6</v>
      </c>
      <c r="B86" s="145" t="s">
        <v>639</v>
      </c>
      <c r="C86" s="201"/>
      <c r="D86" s="269"/>
      <c r="E86" s="153">
        <v>260</v>
      </c>
      <c r="F86" s="153"/>
      <c r="G86" s="276">
        <f t="shared" si="10"/>
        <v>-260</v>
      </c>
      <c r="H86" s="277">
        <f>(F86/E86)*100</f>
        <v>0</v>
      </c>
    </row>
    <row r="87" spans="1:8">
      <c r="A87" s="204">
        <v>10</v>
      </c>
      <c r="B87" s="145" t="s">
        <v>634</v>
      </c>
      <c r="C87" s="201"/>
      <c r="D87" s="269"/>
      <c r="E87" s="153"/>
      <c r="F87" s="153"/>
      <c r="G87" s="276">
        <f t="shared" si="10"/>
        <v>0</v>
      </c>
      <c r="H87" s="277"/>
    </row>
    <row r="88" spans="1:8">
      <c r="A88" s="204">
        <v>7</v>
      </c>
      <c r="B88" s="145" t="s">
        <v>653</v>
      </c>
      <c r="C88" s="201"/>
      <c r="D88" s="269"/>
      <c r="E88" s="153">
        <v>10</v>
      </c>
      <c r="F88" s="153"/>
      <c r="G88" s="276">
        <f t="shared" si="10"/>
        <v>-10</v>
      </c>
      <c r="H88" s="277">
        <f>(F88/E88)*100</f>
        <v>0</v>
      </c>
    </row>
    <row r="89" spans="1:8">
      <c r="A89" s="204">
        <v>8</v>
      </c>
      <c r="B89" s="145" t="s">
        <v>933</v>
      </c>
      <c r="C89" s="201"/>
      <c r="D89" s="269">
        <v>25.1</v>
      </c>
      <c r="E89" s="153"/>
      <c r="F89" s="153"/>
      <c r="G89" s="276">
        <f t="shared" si="10"/>
        <v>0</v>
      </c>
      <c r="H89" s="277"/>
    </row>
    <row r="90" spans="1:8">
      <c r="A90" s="204">
        <v>9</v>
      </c>
      <c r="B90" s="145" t="s">
        <v>861</v>
      </c>
      <c r="C90" s="201"/>
      <c r="D90" s="269">
        <v>12</v>
      </c>
      <c r="E90" s="269"/>
      <c r="F90" s="269"/>
      <c r="G90" s="276">
        <f t="shared" si="10"/>
        <v>0</v>
      </c>
      <c r="H90" s="277"/>
    </row>
    <row r="91" spans="1:8">
      <c r="A91" s="204">
        <v>14</v>
      </c>
      <c r="B91" s="145" t="s">
        <v>638</v>
      </c>
      <c r="C91" s="201"/>
      <c r="D91" s="269"/>
      <c r="E91" s="153"/>
      <c r="F91" s="153"/>
      <c r="G91" s="276">
        <f t="shared" si="10"/>
        <v>0</v>
      </c>
      <c r="H91" s="277"/>
    </row>
    <row r="92" spans="1:8">
      <c r="A92" s="204">
        <v>10</v>
      </c>
      <c r="B92" s="145" t="s">
        <v>663</v>
      </c>
      <c r="C92" s="201"/>
      <c r="D92" s="269"/>
      <c r="E92" s="269">
        <v>3233.1</v>
      </c>
      <c r="F92" s="269"/>
      <c r="G92" s="276">
        <f t="shared" si="10"/>
        <v>-3233.1</v>
      </c>
      <c r="H92" s="277">
        <f>(F92/E92)*100</f>
        <v>0</v>
      </c>
    </row>
    <row r="93" spans="1:8">
      <c r="A93" s="204">
        <v>16</v>
      </c>
      <c r="B93" s="145" t="s">
        <v>640</v>
      </c>
      <c r="C93" s="201"/>
      <c r="D93" s="269"/>
      <c r="E93" s="153"/>
      <c r="F93" s="153"/>
      <c r="G93" s="276">
        <f t="shared" si="10"/>
        <v>0</v>
      </c>
      <c r="H93" s="277"/>
    </row>
    <row r="94" spans="1:8">
      <c r="A94" s="204">
        <v>17</v>
      </c>
      <c r="B94" s="145" t="s">
        <v>641</v>
      </c>
      <c r="C94" s="201"/>
      <c r="D94" s="269"/>
      <c r="E94" s="153"/>
      <c r="F94" s="153"/>
      <c r="G94" s="276">
        <f t="shared" si="10"/>
        <v>0</v>
      </c>
      <c r="H94" s="277"/>
    </row>
    <row r="95" spans="1:8">
      <c r="A95" s="204">
        <v>11</v>
      </c>
      <c r="B95" s="159" t="s">
        <v>702</v>
      </c>
      <c r="C95" s="201"/>
      <c r="D95" s="269"/>
      <c r="E95" s="269"/>
      <c r="F95" s="269">
        <v>3233.1</v>
      </c>
      <c r="G95" s="276">
        <f t="shared" si="10"/>
        <v>3233.1</v>
      </c>
      <c r="H95" s="277"/>
    </row>
    <row r="96" spans="1:8">
      <c r="A96" s="204">
        <v>12</v>
      </c>
      <c r="B96" s="145" t="s">
        <v>662</v>
      </c>
      <c r="C96" s="201"/>
      <c r="D96" s="269">
        <v>26.5</v>
      </c>
      <c r="E96" s="269"/>
      <c r="F96" s="269"/>
      <c r="G96" s="276">
        <f t="shared" si="10"/>
        <v>0</v>
      </c>
      <c r="H96" s="277"/>
    </row>
    <row r="97" spans="1:8">
      <c r="A97" s="204">
        <v>20</v>
      </c>
      <c r="B97" s="145" t="s">
        <v>644</v>
      </c>
      <c r="C97" s="201"/>
      <c r="D97" s="269"/>
      <c r="E97" s="153"/>
      <c r="F97" s="153"/>
      <c r="G97" s="276">
        <f t="shared" si="10"/>
        <v>0</v>
      </c>
      <c r="H97" s="277"/>
    </row>
    <row r="98" spans="1:8">
      <c r="A98" s="204">
        <v>13</v>
      </c>
      <c r="B98" s="145" t="s">
        <v>645</v>
      </c>
      <c r="C98" s="201"/>
      <c r="D98" s="269"/>
      <c r="E98" s="153"/>
      <c r="F98" s="153"/>
      <c r="G98" s="276">
        <f t="shared" si="10"/>
        <v>0</v>
      </c>
      <c r="H98" s="277"/>
    </row>
    <row r="99" spans="1:8">
      <c r="A99" s="204">
        <v>14</v>
      </c>
      <c r="B99" s="145" t="s">
        <v>858</v>
      </c>
      <c r="C99" s="201"/>
      <c r="D99" s="269">
        <v>35.799999999999997</v>
      </c>
      <c r="E99" s="153"/>
      <c r="F99" s="153"/>
      <c r="G99" s="276">
        <f t="shared" si="10"/>
        <v>0</v>
      </c>
      <c r="H99" s="277"/>
    </row>
    <row r="100" spans="1:8">
      <c r="A100" s="204">
        <v>15</v>
      </c>
      <c r="B100" s="145" t="s">
        <v>650</v>
      </c>
      <c r="C100" s="201"/>
      <c r="D100" s="269">
        <v>18.899999999999999</v>
      </c>
      <c r="E100" s="153"/>
      <c r="F100" s="153"/>
      <c r="G100" s="276">
        <f t="shared" si="10"/>
        <v>0</v>
      </c>
      <c r="H100" s="277"/>
    </row>
    <row r="101" spans="1:8">
      <c r="A101" s="204">
        <v>24</v>
      </c>
      <c r="B101" s="145" t="s">
        <v>648</v>
      </c>
      <c r="C101" s="201"/>
      <c r="D101" s="269"/>
      <c r="E101" s="153"/>
      <c r="F101" s="153"/>
      <c r="G101" s="276">
        <f t="shared" si="10"/>
        <v>0</v>
      </c>
      <c r="H101" s="277"/>
    </row>
    <row r="102" spans="1:8">
      <c r="A102" s="204">
        <v>16</v>
      </c>
      <c r="B102" s="145" t="s">
        <v>658</v>
      </c>
      <c r="C102" s="201"/>
      <c r="D102" s="269"/>
      <c r="E102" s="269">
        <v>200</v>
      </c>
      <c r="F102" s="269"/>
      <c r="G102" s="276">
        <f t="shared" si="10"/>
        <v>-200</v>
      </c>
      <c r="H102" s="277">
        <f>(F102/E102)*100</f>
        <v>0</v>
      </c>
    </row>
    <row r="103" spans="1:8">
      <c r="A103" s="204">
        <v>17</v>
      </c>
      <c r="B103" s="145" t="s">
        <v>652</v>
      </c>
      <c r="C103" s="201"/>
      <c r="D103" s="269">
        <v>136</v>
      </c>
      <c r="E103" s="153"/>
      <c r="F103" s="153"/>
      <c r="G103" s="276">
        <f t="shared" si="10"/>
        <v>0</v>
      </c>
      <c r="H103" s="277"/>
    </row>
    <row r="104" spans="1:8">
      <c r="A104" s="204">
        <v>18</v>
      </c>
      <c r="B104" s="145" t="s">
        <v>644</v>
      </c>
      <c r="C104" s="201"/>
      <c r="D104" s="269">
        <v>28</v>
      </c>
      <c r="E104" s="269"/>
      <c r="F104" s="269"/>
      <c r="G104" s="276">
        <f t="shared" si="10"/>
        <v>0</v>
      </c>
      <c r="H104" s="277"/>
    </row>
    <row r="105" spans="1:8">
      <c r="A105" s="204">
        <v>19</v>
      </c>
      <c r="B105" s="145" t="s">
        <v>649</v>
      </c>
      <c r="C105" s="201"/>
      <c r="D105" s="269">
        <v>60.8</v>
      </c>
      <c r="E105" s="153"/>
      <c r="F105" s="153"/>
      <c r="G105" s="276">
        <f t="shared" si="10"/>
        <v>0</v>
      </c>
      <c r="H105" s="277"/>
    </row>
    <row r="106" spans="1:8">
      <c r="A106" s="204">
        <v>20</v>
      </c>
      <c r="B106" s="145" t="s">
        <v>860</v>
      </c>
      <c r="C106" s="201"/>
      <c r="D106" s="269">
        <v>1899</v>
      </c>
      <c r="E106" s="269"/>
      <c r="F106" s="269"/>
      <c r="G106" s="276">
        <f t="shared" si="10"/>
        <v>0</v>
      </c>
      <c r="H106" s="277"/>
    </row>
    <row r="107" spans="1:8">
      <c r="A107" s="204">
        <v>21</v>
      </c>
      <c r="B107" s="145" t="s">
        <v>631</v>
      </c>
      <c r="C107" s="201"/>
      <c r="D107" s="269">
        <v>64.7</v>
      </c>
      <c r="E107" s="153"/>
      <c r="F107" s="153"/>
      <c r="G107" s="276">
        <f t="shared" si="10"/>
        <v>0</v>
      </c>
      <c r="H107" s="277"/>
    </row>
    <row r="108" spans="1:8">
      <c r="A108" s="204">
        <v>22</v>
      </c>
      <c r="B108" s="145" t="s">
        <v>637</v>
      </c>
      <c r="C108" s="201"/>
      <c r="D108" s="269"/>
      <c r="E108" s="153">
        <v>10</v>
      </c>
      <c r="F108" s="153"/>
      <c r="G108" s="276">
        <f t="shared" si="10"/>
        <v>-10</v>
      </c>
      <c r="H108" s="277">
        <f>(F108/E108)*100</f>
        <v>0</v>
      </c>
    </row>
    <row r="109" spans="1:8">
      <c r="A109" s="204">
        <v>23</v>
      </c>
      <c r="B109" s="145" t="s">
        <v>651</v>
      </c>
      <c r="C109" s="201"/>
      <c r="D109" s="269">
        <v>9</v>
      </c>
      <c r="E109" s="153"/>
      <c r="F109" s="153"/>
      <c r="G109" s="276">
        <f t="shared" si="10"/>
        <v>0</v>
      </c>
      <c r="H109" s="277"/>
    </row>
    <row r="110" spans="1:8">
      <c r="A110" s="204">
        <v>24</v>
      </c>
      <c r="B110" s="145" t="s">
        <v>636</v>
      </c>
      <c r="C110" s="201"/>
      <c r="D110" s="269">
        <v>8</v>
      </c>
      <c r="E110" s="153">
        <v>17</v>
      </c>
      <c r="F110" s="153"/>
      <c r="G110" s="276">
        <f t="shared" ref="G110:G126" si="11">F110-E110</f>
        <v>-17</v>
      </c>
      <c r="H110" s="277">
        <f>(F110/E110)*100</f>
        <v>0</v>
      </c>
    </row>
    <row r="111" spans="1:8">
      <c r="A111" s="204">
        <v>25</v>
      </c>
      <c r="B111" s="145" t="s">
        <v>635</v>
      </c>
      <c r="C111" s="201"/>
      <c r="D111" s="269">
        <v>10.7</v>
      </c>
      <c r="E111" s="153"/>
      <c r="F111" s="153"/>
      <c r="G111" s="276">
        <f t="shared" si="11"/>
        <v>0</v>
      </c>
      <c r="H111" s="277"/>
    </row>
    <row r="112" spans="1:8">
      <c r="A112" s="204">
        <v>35</v>
      </c>
      <c r="B112" s="145" t="s">
        <v>656</v>
      </c>
      <c r="C112" s="201"/>
      <c r="D112" s="269"/>
      <c r="E112" s="269"/>
      <c r="F112" s="269"/>
      <c r="G112" s="276">
        <f t="shared" si="11"/>
        <v>0</v>
      </c>
      <c r="H112" s="277"/>
    </row>
    <row r="113" spans="1:8">
      <c r="A113" s="204">
        <v>26</v>
      </c>
      <c r="B113" s="145" t="s">
        <v>643</v>
      </c>
      <c r="C113" s="201"/>
      <c r="D113" s="269">
        <v>994.3</v>
      </c>
      <c r="E113" s="153"/>
      <c r="F113" s="153"/>
      <c r="G113" s="276">
        <f t="shared" si="11"/>
        <v>0</v>
      </c>
      <c r="H113" s="277"/>
    </row>
    <row r="114" spans="1:8" ht="36">
      <c r="A114" s="204">
        <v>27</v>
      </c>
      <c r="B114" s="147" t="s">
        <v>666</v>
      </c>
      <c r="C114" s="201"/>
      <c r="D114" s="269"/>
      <c r="E114" s="269"/>
      <c r="F114" s="269">
        <v>1975.4</v>
      </c>
      <c r="G114" s="276">
        <f t="shared" si="11"/>
        <v>1975.4</v>
      </c>
      <c r="H114" s="277"/>
    </row>
    <row r="115" spans="1:8">
      <c r="A115" s="204">
        <v>28</v>
      </c>
      <c r="B115" s="145" t="s">
        <v>859</v>
      </c>
      <c r="C115" s="201"/>
      <c r="D115" s="269">
        <v>5.8</v>
      </c>
      <c r="E115" s="153"/>
      <c r="F115" s="153"/>
      <c r="G115" s="276">
        <f t="shared" si="11"/>
        <v>0</v>
      </c>
      <c r="H115" s="277"/>
    </row>
    <row r="116" spans="1:8">
      <c r="A116" s="204">
        <v>29</v>
      </c>
      <c r="B116" s="145" t="s">
        <v>647</v>
      </c>
      <c r="C116" s="201"/>
      <c r="D116" s="269">
        <v>31</v>
      </c>
      <c r="E116" s="153"/>
      <c r="F116" s="153"/>
      <c r="G116" s="276">
        <f t="shared" si="11"/>
        <v>0</v>
      </c>
      <c r="H116" s="277"/>
    </row>
    <row r="117" spans="1:8">
      <c r="A117" s="204">
        <v>30</v>
      </c>
      <c r="B117" s="145" t="s">
        <v>655</v>
      </c>
      <c r="C117" s="201"/>
      <c r="D117" s="269"/>
      <c r="E117" s="269">
        <v>50</v>
      </c>
      <c r="F117" s="269"/>
      <c r="G117" s="276">
        <f t="shared" si="11"/>
        <v>-50</v>
      </c>
      <c r="H117" s="277">
        <f>(F117/E117)*100</f>
        <v>0</v>
      </c>
    </row>
    <row r="118" spans="1:8">
      <c r="A118" s="204">
        <v>31</v>
      </c>
      <c r="B118" s="145" t="s">
        <v>661</v>
      </c>
      <c r="C118" s="201"/>
      <c r="D118" s="269">
        <v>45</v>
      </c>
      <c r="E118" s="269"/>
      <c r="F118" s="269"/>
      <c r="G118" s="276">
        <f t="shared" si="11"/>
        <v>0</v>
      </c>
      <c r="H118" s="277"/>
    </row>
    <row r="119" spans="1:8">
      <c r="A119" s="204">
        <v>32</v>
      </c>
      <c r="B119" s="145" t="s">
        <v>629</v>
      </c>
      <c r="C119" s="201"/>
      <c r="D119" s="269">
        <v>34.700000000000003</v>
      </c>
      <c r="E119" s="153"/>
      <c r="F119" s="153"/>
      <c r="G119" s="276">
        <f t="shared" si="11"/>
        <v>0</v>
      </c>
      <c r="H119" s="277"/>
    </row>
    <row r="120" spans="1:8">
      <c r="A120" s="204">
        <v>33</v>
      </c>
      <c r="B120" s="145" t="s">
        <v>646</v>
      </c>
      <c r="C120" s="201"/>
      <c r="D120" s="269">
        <v>8.4</v>
      </c>
      <c r="E120" s="269"/>
      <c r="F120" s="269"/>
      <c r="G120" s="276">
        <f t="shared" si="11"/>
        <v>0</v>
      </c>
      <c r="H120" s="277"/>
    </row>
    <row r="121" spans="1:8">
      <c r="A121" s="204">
        <v>34</v>
      </c>
      <c r="B121" s="145" t="s">
        <v>626</v>
      </c>
      <c r="C121" s="201"/>
      <c r="D121" s="269">
        <v>568.1</v>
      </c>
      <c r="E121" s="153"/>
      <c r="F121" s="153"/>
      <c r="G121" s="276">
        <f t="shared" si="11"/>
        <v>0</v>
      </c>
      <c r="H121" s="277"/>
    </row>
    <row r="122" spans="1:8">
      <c r="A122" s="204">
        <v>45</v>
      </c>
      <c r="B122" s="145" t="s">
        <v>664</v>
      </c>
      <c r="C122" s="201"/>
      <c r="D122" s="269"/>
      <c r="E122" s="269"/>
      <c r="F122" s="269"/>
      <c r="G122" s="276">
        <f t="shared" si="11"/>
        <v>0</v>
      </c>
      <c r="H122" s="277"/>
    </row>
    <row r="123" spans="1:8">
      <c r="A123" s="204">
        <v>35</v>
      </c>
      <c r="B123" s="145" t="s">
        <v>642</v>
      </c>
      <c r="C123" s="201"/>
      <c r="D123" s="269">
        <v>495</v>
      </c>
      <c r="E123" s="153"/>
      <c r="F123" s="153"/>
      <c r="G123" s="276">
        <f t="shared" si="11"/>
        <v>0</v>
      </c>
      <c r="H123" s="277"/>
    </row>
    <row r="124" spans="1:8">
      <c r="A124" s="204">
        <v>36</v>
      </c>
      <c r="B124" s="145" t="s">
        <v>660</v>
      </c>
      <c r="C124" s="201"/>
      <c r="D124" s="269">
        <v>47.8</v>
      </c>
      <c r="E124" s="269"/>
      <c r="F124" s="269"/>
      <c r="G124" s="276">
        <f t="shared" si="11"/>
        <v>0</v>
      </c>
      <c r="H124" s="277"/>
    </row>
    <row r="125" spans="1:8">
      <c r="A125" s="204">
        <v>37</v>
      </c>
      <c r="B125" s="145" t="s">
        <v>627</v>
      </c>
      <c r="C125" s="201"/>
      <c r="D125" s="269">
        <v>17.399999999999999</v>
      </c>
      <c r="E125" s="153"/>
      <c r="F125" s="153"/>
      <c r="G125" s="276">
        <f t="shared" si="11"/>
        <v>0</v>
      </c>
      <c r="H125" s="277"/>
    </row>
    <row r="126" spans="1:8">
      <c r="A126" s="204">
        <v>38</v>
      </c>
      <c r="B126" s="145" t="s">
        <v>654</v>
      </c>
      <c r="C126" s="201"/>
      <c r="D126" s="269"/>
      <c r="E126" s="269">
        <v>15</v>
      </c>
      <c r="F126" s="269"/>
      <c r="G126" s="276">
        <f t="shared" si="11"/>
        <v>-15</v>
      </c>
      <c r="H126" s="277">
        <f>(F126/E126)*100</f>
        <v>0</v>
      </c>
    </row>
    <row r="127" spans="1:8">
      <c r="A127" s="565" t="s">
        <v>415</v>
      </c>
      <c r="B127" s="565"/>
      <c r="C127" s="200">
        <v>3274</v>
      </c>
      <c r="D127" s="312">
        <f>D128</f>
        <v>4</v>
      </c>
      <c r="E127" s="312">
        <f t="shared" ref="E127:F127" si="12">E128</f>
        <v>0</v>
      </c>
      <c r="F127" s="312">
        <f t="shared" si="12"/>
        <v>16</v>
      </c>
      <c r="G127" s="276">
        <f t="shared" ref="G127:G159" si="13">F127-E127</f>
        <v>16</v>
      </c>
      <c r="H127" s="277"/>
    </row>
    <row r="128" spans="1:8">
      <c r="A128" s="464" t="s">
        <v>667</v>
      </c>
      <c r="B128" s="145" t="s">
        <v>668</v>
      </c>
      <c r="C128" s="201"/>
      <c r="D128" s="269">
        <v>4</v>
      </c>
      <c r="E128" s="269">
        <v>0</v>
      </c>
      <c r="F128" s="269">
        <v>16</v>
      </c>
      <c r="G128" s="276">
        <f t="shared" si="13"/>
        <v>16</v>
      </c>
      <c r="H128" s="277"/>
    </row>
    <row r="129" spans="1:8">
      <c r="A129" s="565" t="s">
        <v>416</v>
      </c>
      <c r="B129" s="565"/>
      <c r="C129" s="200">
        <v>3275</v>
      </c>
      <c r="D129" s="312">
        <f>SUM(D130:D140)</f>
        <v>35087.600000000006</v>
      </c>
      <c r="E129" s="312">
        <f t="shared" ref="E129:F129" si="14">SUM(E130:E140)</f>
        <v>14650.5</v>
      </c>
      <c r="F129" s="312">
        <f t="shared" si="14"/>
        <v>20908.2</v>
      </c>
      <c r="G129" s="276">
        <f t="shared" si="13"/>
        <v>6257.7000000000007</v>
      </c>
      <c r="H129" s="277">
        <f t="shared" ref="H129:H159" si="15">(F129/E129)*100</f>
        <v>142.71321797890857</v>
      </c>
    </row>
    <row r="130" spans="1:8">
      <c r="A130" s="464" t="s">
        <v>667</v>
      </c>
      <c r="B130" s="149" t="s">
        <v>669</v>
      </c>
      <c r="C130" s="202"/>
      <c r="D130" s="269">
        <v>7904</v>
      </c>
      <c r="E130" s="269"/>
      <c r="F130" s="269"/>
      <c r="G130" s="276">
        <f t="shared" si="13"/>
        <v>0</v>
      </c>
      <c r="H130" s="277"/>
    </row>
    <row r="131" spans="1:8">
      <c r="A131" s="464" t="s">
        <v>670</v>
      </c>
      <c r="B131" s="149" t="s">
        <v>671</v>
      </c>
      <c r="C131" s="202"/>
      <c r="D131" s="269">
        <v>14481.6</v>
      </c>
      <c r="E131" s="269"/>
      <c r="F131" s="269"/>
      <c r="G131" s="276">
        <f t="shared" si="13"/>
        <v>0</v>
      </c>
      <c r="H131" s="277"/>
    </row>
    <row r="132" spans="1:8" ht="54">
      <c r="A132" s="464" t="s">
        <v>673</v>
      </c>
      <c r="B132" s="149" t="s">
        <v>672</v>
      </c>
      <c r="C132" s="202"/>
      <c r="D132" s="269"/>
      <c r="E132" s="269">
        <v>3600</v>
      </c>
      <c r="F132" s="269">
        <v>5253.5</v>
      </c>
      <c r="G132" s="276">
        <f t="shared" si="13"/>
        <v>1653.5</v>
      </c>
      <c r="H132" s="277">
        <f t="shared" si="15"/>
        <v>145.93055555555557</v>
      </c>
    </row>
    <row r="133" spans="1:8" ht="36">
      <c r="A133" s="464" t="s">
        <v>673</v>
      </c>
      <c r="B133" s="145" t="s">
        <v>674</v>
      </c>
      <c r="C133" s="203"/>
      <c r="D133" s="269"/>
      <c r="E133" s="269"/>
      <c r="F133" s="269"/>
      <c r="G133" s="276">
        <f t="shared" si="13"/>
        <v>0</v>
      </c>
      <c r="H133" s="277"/>
    </row>
    <row r="134" spans="1:8" ht="36">
      <c r="A134" s="464" t="s">
        <v>675</v>
      </c>
      <c r="B134" s="150" t="s">
        <v>676</v>
      </c>
      <c r="C134" s="203"/>
      <c r="D134" s="269"/>
      <c r="E134" s="269"/>
      <c r="F134" s="269"/>
      <c r="G134" s="276">
        <f t="shared" si="13"/>
        <v>0</v>
      </c>
      <c r="H134" s="277"/>
    </row>
    <row r="135" spans="1:8">
      <c r="A135" s="473">
        <v>4</v>
      </c>
      <c r="B135" s="145" t="s">
        <v>677</v>
      </c>
      <c r="C135" s="203"/>
      <c r="D135" s="269">
        <v>10797.2</v>
      </c>
      <c r="E135" s="269">
        <v>11050.5</v>
      </c>
      <c r="F135" s="269">
        <v>15654.7</v>
      </c>
      <c r="G135" s="276">
        <f t="shared" si="13"/>
        <v>4604.2000000000007</v>
      </c>
      <c r="H135" s="277">
        <f t="shared" si="15"/>
        <v>141.66508302791729</v>
      </c>
    </row>
    <row r="136" spans="1:8" ht="36">
      <c r="A136" s="473">
        <v>3</v>
      </c>
      <c r="B136" s="151" t="s">
        <v>678</v>
      </c>
      <c r="C136" s="201"/>
      <c r="D136" s="269"/>
      <c r="E136" s="269"/>
      <c r="F136" s="269"/>
      <c r="G136" s="276">
        <f t="shared" si="13"/>
        <v>0</v>
      </c>
      <c r="H136" s="277"/>
    </row>
    <row r="137" spans="1:8" ht="36">
      <c r="A137" s="473">
        <v>4</v>
      </c>
      <c r="B137" s="145" t="s">
        <v>679</v>
      </c>
      <c r="C137" s="201"/>
      <c r="D137" s="269"/>
      <c r="E137" s="269"/>
      <c r="F137" s="269"/>
      <c r="G137" s="276">
        <f t="shared" si="13"/>
        <v>0</v>
      </c>
      <c r="H137" s="277"/>
    </row>
    <row r="138" spans="1:8" ht="36">
      <c r="A138" s="473">
        <v>5</v>
      </c>
      <c r="B138" s="147" t="s">
        <v>680</v>
      </c>
      <c r="C138" s="201"/>
      <c r="D138" s="269"/>
      <c r="E138" s="269"/>
      <c r="F138" s="269"/>
      <c r="G138" s="276">
        <f t="shared" si="13"/>
        <v>0</v>
      </c>
      <c r="H138" s="277"/>
    </row>
    <row r="139" spans="1:8">
      <c r="A139" s="473">
        <v>5</v>
      </c>
      <c r="B139" s="145" t="s">
        <v>864</v>
      </c>
      <c r="C139" s="201"/>
      <c r="D139" s="269">
        <v>1904.8</v>
      </c>
      <c r="E139" s="269"/>
      <c r="F139" s="269"/>
      <c r="G139" s="276">
        <f t="shared" si="13"/>
        <v>0</v>
      </c>
      <c r="H139" s="277"/>
    </row>
    <row r="140" spans="1:8">
      <c r="A140" s="473">
        <v>7</v>
      </c>
      <c r="B140" s="145" t="s">
        <v>681</v>
      </c>
      <c r="C140" s="201"/>
      <c r="D140" s="269"/>
      <c r="E140" s="269"/>
      <c r="F140" s="269"/>
      <c r="G140" s="276">
        <f t="shared" si="13"/>
        <v>0</v>
      </c>
      <c r="H140" s="277"/>
    </row>
    <row r="141" spans="1:8">
      <c r="A141" s="565" t="s">
        <v>417</v>
      </c>
      <c r="B141" s="565"/>
      <c r="C141" s="200">
        <v>3276</v>
      </c>
      <c r="D141" s="312">
        <f>SUM(D142:D151)</f>
        <v>164</v>
      </c>
      <c r="E141" s="312">
        <f t="shared" ref="E141:F141" si="16">SUM(E142:E151)</f>
        <v>4315</v>
      </c>
      <c r="F141" s="312">
        <f t="shared" si="16"/>
        <v>0</v>
      </c>
      <c r="G141" s="276">
        <f t="shared" si="13"/>
        <v>-4315</v>
      </c>
      <c r="H141" s="277">
        <f t="shared" si="15"/>
        <v>0</v>
      </c>
    </row>
    <row r="142" spans="1:8">
      <c r="A142" s="242" t="s">
        <v>667</v>
      </c>
      <c r="B142" s="145" t="s">
        <v>682</v>
      </c>
      <c r="C142" s="201"/>
      <c r="D142" s="269"/>
      <c r="E142" s="269">
        <v>170</v>
      </c>
      <c r="F142" s="269"/>
      <c r="G142" s="276">
        <f t="shared" si="13"/>
        <v>-170</v>
      </c>
      <c r="H142" s="277">
        <f t="shared" si="15"/>
        <v>0</v>
      </c>
    </row>
    <row r="143" spans="1:8">
      <c r="A143" s="242" t="s">
        <v>670</v>
      </c>
      <c r="B143" s="145" t="s">
        <v>683</v>
      </c>
      <c r="C143" s="201"/>
      <c r="D143" s="269"/>
      <c r="E143" s="269">
        <v>905</v>
      </c>
      <c r="F143" s="269"/>
      <c r="G143" s="276">
        <f t="shared" si="13"/>
        <v>-905</v>
      </c>
      <c r="H143" s="277">
        <f t="shared" si="15"/>
        <v>0</v>
      </c>
    </row>
    <row r="144" spans="1:8">
      <c r="A144" s="242" t="s">
        <v>673</v>
      </c>
      <c r="B144" s="145" t="s">
        <v>684</v>
      </c>
      <c r="C144" s="201"/>
      <c r="D144" s="269"/>
      <c r="E144" s="269"/>
      <c r="F144" s="269"/>
      <c r="G144" s="276">
        <f t="shared" si="13"/>
        <v>0</v>
      </c>
      <c r="H144" s="277"/>
    </row>
    <row r="145" spans="1:8" ht="36">
      <c r="A145" s="242" t="s">
        <v>673</v>
      </c>
      <c r="B145" s="145" t="s">
        <v>685</v>
      </c>
      <c r="C145" s="201"/>
      <c r="D145" s="269"/>
      <c r="E145" s="269">
        <v>2500</v>
      </c>
      <c r="F145" s="269"/>
      <c r="G145" s="276">
        <f t="shared" si="13"/>
        <v>-2500</v>
      </c>
      <c r="H145" s="277">
        <f t="shared" si="15"/>
        <v>0</v>
      </c>
    </row>
    <row r="146" spans="1:8">
      <c r="A146" s="242" t="s">
        <v>686</v>
      </c>
      <c r="B146" s="145" t="s">
        <v>687</v>
      </c>
      <c r="C146" s="201"/>
      <c r="D146" s="269"/>
      <c r="E146" s="269"/>
      <c r="F146" s="269"/>
      <c r="G146" s="276">
        <f t="shared" si="13"/>
        <v>0</v>
      </c>
      <c r="H146" s="277"/>
    </row>
    <row r="147" spans="1:8">
      <c r="A147" s="242" t="s">
        <v>688</v>
      </c>
      <c r="B147" s="145" t="s">
        <v>689</v>
      </c>
      <c r="C147" s="201"/>
      <c r="D147" s="269"/>
      <c r="E147" s="269"/>
      <c r="F147" s="269"/>
      <c r="G147" s="276">
        <f t="shared" si="13"/>
        <v>0</v>
      </c>
      <c r="H147" s="277"/>
    </row>
    <row r="148" spans="1:8">
      <c r="A148" s="242" t="s">
        <v>675</v>
      </c>
      <c r="B148" s="145" t="s">
        <v>690</v>
      </c>
      <c r="C148" s="201"/>
      <c r="D148" s="269"/>
      <c r="E148" s="269">
        <v>140</v>
      </c>
      <c r="F148" s="269"/>
      <c r="G148" s="276">
        <f t="shared" si="13"/>
        <v>-140</v>
      </c>
      <c r="H148" s="277">
        <f t="shared" si="15"/>
        <v>0</v>
      </c>
    </row>
    <row r="149" spans="1:8">
      <c r="A149" s="242" t="s">
        <v>686</v>
      </c>
      <c r="B149" s="145" t="s">
        <v>691</v>
      </c>
      <c r="C149" s="201"/>
      <c r="D149" s="269"/>
      <c r="E149" s="269">
        <v>600</v>
      </c>
      <c r="F149" s="269"/>
      <c r="G149" s="276">
        <f t="shared" si="13"/>
        <v>-600</v>
      </c>
      <c r="H149" s="277">
        <f t="shared" si="15"/>
        <v>0</v>
      </c>
    </row>
    <row r="150" spans="1:8">
      <c r="A150" s="242" t="s">
        <v>688</v>
      </c>
      <c r="B150" s="145" t="s">
        <v>865</v>
      </c>
      <c r="C150" s="201"/>
      <c r="D150" s="269">
        <v>164</v>
      </c>
      <c r="E150" s="269"/>
      <c r="F150" s="269"/>
      <c r="G150" s="276">
        <f t="shared" si="13"/>
        <v>0</v>
      </c>
      <c r="H150" s="277"/>
    </row>
    <row r="151" spans="1:8">
      <c r="A151" s="473">
        <v>9</v>
      </c>
      <c r="B151" s="145" t="s">
        <v>692</v>
      </c>
      <c r="C151" s="201"/>
      <c r="D151" s="269"/>
      <c r="E151" s="269"/>
      <c r="F151" s="269"/>
      <c r="G151" s="276">
        <f t="shared" si="13"/>
        <v>0</v>
      </c>
      <c r="H151" s="277"/>
    </row>
    <row r="152" spans="1:8">
      <c r="A152" s="566" t="s">
        <v>242</v>
      </c>
      <c r="B152" s="566"/>
      <c r="C152" s="200">
        <v>3300</v>
      </c>
      <c r="D152" s="269"/>
      <c r="E152" s="269"/>
      <c r="F152" s="269"/>
      <c r="G152" s="276">
        <f t="shared" si="13"/>
        <v>0</v>
      </c>
      <c r="H152" s="277"/>
    </row>
    <row r="153" spans="1:8">
      <c r="A153" s="567" t="s">
        <v>218</v>
      </c>
      <c r="B153" s="567"/>
      <c r="C153" s="201"/>
      <c r="D153" s="269"/>
      <c r="E153" s="269"/>
      <c r="F153" s="269"/>
      <c r="G153" s="276">
        <f t="shared" si="13"/>
        <v>0</v>
      </c>
      <c r="H153" s="277"/>
    </row>
    <row r="154" spans="1:8">
      <c r="A154" s="565" t="s">
        <v>412</v>
      </c>
      <c r="B154" s="565"/>
      <c r="C154" s="200">
        <v>3330</v>
      </c>
      <c r="D154" s="312">
        <f>D155</f>
        <v>136.6</v>
      </c>
      <c r="E154" s="312">
        <f t="shared" ref="E154:F154" si="17">E155</f>
        <v>156</v>
      </c>
      <c r="F154" s="312">
        <f t="shared" si="17"/>
        <v>45.8</v>
      </c>
      <c r="G154" s="457">
        <f t="shared" si="13"/>
        <v>-110.2</v>
      </c>
      <c r="H154" s="458">
        <f t="shared" si="15"/>
        <v>29.358974358974354</v>
      </c>
    </row>
    <row r="155" spans="1:8">
      <c r="A155" s="473">
        <v>1</v>
      </c>
      <c r="B155" s="133" t="s">
        <v>927</v>
      </c>
      <c r="C155" s="201"/>
      <c r="D155" s="269">
        <v>136.6</v>
      </c>
      <c r="E155" s="269">
        <v>156</v>
      </c>
      <c r="F155" s="269">
        <v>45.8</v>
      </c>
      <c r="G155" s="276">
        <f t="shared" si="13"/>
        <v>-110.2</v>
      </c>
      <c r="H155" s="277">
        <f t="shared" si="15"/>
        <v>29.358974358974354</v>
      </c>
    </row>
    <row r="156" spans="1:8">
      <c r="A156" s="569" t="s">
        <v>226</v>
      </c>
      <c r="B156" s="570"/>
      <c r="C156" s="201"/>
      <c r="D156" s="269"/>
      <c r="E156" s="269"/>
      <c r="F156" s="269"/>
      <c r="G156" s="276">
        <f t="shared" si="13"/>
        <v>0</v>
      </c>
      <c r="H156" s="277"/>
    </row>
    <row r="157" spans="1:8">
      <c r="A157" s="571" t="s">
        <v>213</v>
      </c>
      <c r="B157" s="572"/>
      <c r="C157" s="200">
        <v>3390</v>
      </c>
      <c r="D157" s="312">
        <f>SUM(D158:D159)</f>
        <v>1266.7</v>
      </c>
      <c r="E157" s="312">
        <f t="shared" ref="E157:F157" si="18">SUM(E158:E159)</f>
        <v>667.4</v>
      </c>
      <c r="F157" s="312">
        <f t="shared" si="18"/>
        <v>1287</v>
      </c>
      <c r="G157" s="457">
        <f t="shared" si="13"/>
        <v>619.6</v>
      </c>
      <c r="H157" s="458">
        <f t="shared" si="15"/>
        <v>192.8378783338328</v>
      </c>
    </row>
    <row r="158" spans="1:8">
      <c r="A158" s="473">
        <v>1</v>
      </c>
      <c r="B158" s="145" t="s">
        <v>693</v>
      </c>
      <c r="C158" s="201"/>
      <c r="D158" s="269">
        <v>517</v>
      </c>
      <c r="E158" s="269">
        <v>57.3</v>
      </c>
      <c r="F158" s="269">
        <v>676.9</v>
      </c>
      <c r="G158" s="276">
        <f t="shared" si="13"/>
        <v>619.6</v>
      </c>
      <c r="H158" s="277">
        <f t="shared" si="15"/>
        <v>1181.326352530541</v>
      </c>
    </row>
    <row r="159" spans="1:8">
      <c r="A159" s="473">
        <v>2</v>
      </c>
      <c r="B159" s="145" t="s">
        <v>694</v>
      </c>
      <c r="C159" s="201"/>
      <c r="D159" s="269">
        <v>749.7</v>
      </c>
      <c r="E159" s="269">
        <v>610.1</v>
      </c>
      <c r="F159" s="269">
        <v>610.1</v>
      </c>
      <c r="G159" s="276">
        <f t="shared" si="13"/>
        <v>0</v>
      </c>
      <c r="H159" s="277">
        <f t="shared" si="15"/>
        <v>100</v>
      </c>
    </row>
    <row r="160" spans="1:8" ht="24" customHeight="1">
      <c r="B160" s="136"/>
    </row>
    <row r="161" spans="2:11" ht="76.2" customHeight="1">
      <c r="B161" s="136"/>
    </row>
    <row r="162" spans="2:11" ht="26.25" customHeight="1">
      <c r="B162" s="52" t="s">
        <v>567</v>
      </c>
      <c r="C162" s="10"/>
      <c r="D162" s="568" t="s">
        <v>80</v>
      </c>
      <c r="E162" s="568"/>
      <c r="F162" s="472"/>
      <c r="G162" s="557" t="s">
        <v>568</v>
      </c>
      <c r="H162" s="557"/>
      <c r="I162" s="471"/>
      <c r="K162" s="142"/>
    </row>
    <row r="163" spans="2:11" ht="18" hidden="1" customHeight="1">
      <c r="B163" s="155" t="s">
        <v>374</v>
      </c>
      <c r="C163" s="107"/>
      <c r="D163" s="556" t="s">
        <v>178</v>
      </c>
      <c r="E163" s="556"/>
      <c r="F163" s="142"/>
      <c r="G163" s="157"/>
      <c r="H163" s="157"/>
      <c r="I163" s="157"/>
      <c r="K163" s="142"/>
    </row>
    <row r="164" spans="2:11" ht="18" customHeight="1">
      <c r="B164" s="156" t="s">
        <v>65</v>
      </c>
      <c r="D164" s="472"/>
      <c r="E164" s="141"/>
      <c r="F164" s="472"/>
      <c r="G164" s="558" t="s">
        <v>95</v>
      </c>
      <c r="H164" s="558"/>
      <c r="I164" s="472"/>
      <c r="K164" s="142"/>
    </row>
    <row r="165" spans="2:11" ht="26.25" customHeight="1">
      <c r="B165" s="136"/>
    </row>
    <row r="166" spans="2:11" ht="18" hidden="1" customHeight="1">
      <c r="B166" s="136"/>
    </row>
    <row r="167" spans="2:11">
      <c r="B167" s="136"/>
    </row>
    <row r="168" spans="2:11">
      <c r="B168" s="136"/>
    </row>
    <row r="169" spans="2:11">
      <c r="B169" s="136"/>
    </row>
    <row r="170" spans="2:11">
      <c r="B170" s="136"/>
    </row>
    <row r="171" spans="2:11">
      <c r="B171" s="136"/>
    </row>
    <row r="172" spans="2:11">
      <c r="B172" s="136"/>
    </row>
    <row r="173" spans="2:11">
      <c r="B173" s="136"/>
    </row>
    <row r="174" spans="2:11">
      <c r="B174" s="136"/>
    </row>
    <row r="175" spans="2:11">
      <c r="B175" s="136"/>
    </row>
    <row r="176" spans="2:11">
      <c r="B176" s="136"/>
    </row>
    <row r="177" spans="2:2">
      <c r="B177" s="136"/>
    </row>
    <row r="178" spans="2:2">
      <c r="B178" s="136"/>
    </row>
    <row r="179" spans="2:2">
      <c r="B179" s="136"/>
    </row>
    <row r="180" spans="2:2">
      <c r="B180" s="136"/>
    </row>
    <row r="181" spans="2:2">
      <c r="B181" s="136"/>
    </row>
    <row r="182" spans="2:2">
      <c r="B182" s="136"/>
    </row>
    <row r="183" spans="2:2">
      <c r="B183" s="136"/>
    </row>
    <row r="184" spans="2:2">
      <c r="B184" s="136"/>
    </row>
    <row r="185" spans="2:2">
      <c r="B185" s="136"/>
    </row>
    <row r="186" spans="2:2">
      <c r="B186" s="136"/>
    </row>
    <row r="187" spans="2:2">
      <c r="B187" s="136"/>
    </row>
    <row r="188" spans="2:2">
      <c r="B188" s="136"/>
    </row>
    <row r="189" spans="2:2">
      <c r="B189" s="136"/>
    </row>
    <row r="190" spans="2:2">
      <c r="B190" s="136"/>
    </row>
    <row r="191" spans="2:2">
      <c r="B191" s="136"/>
    </row>
    <row r="192" spans="2:2">
      <c r="B192" s="136"/>
    </row>
    <row r="193" spans="2:2">
      <c r="B193" s="136"/>
    </row>
    <row r="194" spans="2:2">
      <c r="B194" s="136"/>
    </row>
    <row r="195" spans="2:2">
      <c r="B195" s="136"/>
    </row>
    <row r="196" spans="2:2">
      <c r="B196" s="136"/>
    </row>
    <row r="197" spans="2:2">
      <c r="B197" s="136"/>
    </row>
    <row r="198" spans="2:2">
      <c r="B198" s="136"/>
    </row>
    <row r="199" spans="2:2">
      <c r="B199" s="136"/>
    </row>
    <row r="200" spans="2:2">
      <c r="B200" s="136"/>
    </row>
    <row r="201" spans="2:2">
      <c r="B201" s="136"/>
    </row>
    <row r="202" spans="2:2">
      <c r="B202" s="136"/>
    </row>
    <row r="203" spans="2:2">
      <c r="B203" s="136"/>
    </row>
    <row r="204" spans="2:2">
      <c r="B204" s="136"/>
    </row>
    <row r="205" spans="2:2">
      <c r="B205" s="136"/>
    </row>
    <row r="206" spans="2:2">
      <c r="B206" s="136"/>
    </row>
    <row r="207" spans="2:2">
      <c r="B207" s="136"/>
    </row>
    <row r="208" spans="2:2">
      <c r="B208" s="136"/>
    </row>
    <row r="209" spans="2:2">
      <c r="B209" s="136"/>
    </row>
    <row r="210" spans="2:2">
      <c r="B210" s="136"/>
    </row>
    <row r="211" spans="2:2">
      <c r="B211" s="136"/>
    </row>
    <row r="212" spans="2:2">
      <c r="B212" s="136"/>
    </row>
    <row r="213" spans="2:2">
      <c r="B213" s="136"/>
    </row>
    <row r="214" spans="2:2">
      <c r="B214" s="136"/>
    </row>
    <row r="215" spans="2:2">
      <c r="B215" s="136"/>
    </row>
    <row r="216" spans="2:2">
      <c r="B216" s="136"/>
    </row>
    <row r="217" spans="2:2">
      <c r="B217" s="136"/>
    </row>
    <row r="218" spans="2:2">
      <c r="B218" s="136"/>
    </row>
    <row r="219" spans="2:2">
      <c r="B219" s="136"/>
    </row>
    <row r="220" spans="2:2">
      <c r="B220" s="136"/>
    </row>
    <row r="221" spans="2:2">
      <c r="B221" s="136"/>
    </row>
    <row r="222" spans="2:2">
      <c r="B222" s="136"/>
    </row>
    <row r="223" spans="2:2">
      <c r="B223" s="136"/>
    </row>
    <row r="224" spans="2:2">
      <c r="B224" s="136"/>
    </row>
    <row r="225" spans="2:2">
      <c r="B225" s="136"/>
    </row>
    <row r="226" spans="2:2">
      <c r="B226" s="136"/>
    </row>
    <row r="227" spans="2:2">
      <c r="B227" s="136"/>
    </row>
    <row r="228" spans="2:2">
      <c r="B228" s="136"/>
    </row>
    <row r="229" spans="2:2">
      <c r="B229" s="136"/>
    </row>
    <row r="230" spans="2:2">
      <c r="B230" s="136"/>
    </row>
    <row r="231" spans="2:2">
      <c r="B231" s="136"/>
    </row>
    <row r="232" spans="2:2">
      <c r="B232" s="136"/>
    </row>
    <row r="233" spans="2:2">
      <c r="B233" s="136"/>
    </row>
    <row r="234" spans="2:2">
      <c r="B234" s="136"/>
    </row>
    <row r="235" spans="2:2">
      <c r="B235" s="136"/>
    </row>
    <row r="236" spans="2:2">
      <c r="B236" s="136"/>
    </row>
    <row r="237" spans="2:2">
      <c r="B237" s="136"/>
    </row>
    <row r="238" spans="2:2">
      <c r="B238" s="136"/>
    </row>
    <row r="239" spans="2:2">
      <c r="B239" s="136"/>
    </row>
    <row r="240" spans="2:2">
      <c r="B240" s="136"/>
    </row>
    <row r="241" spans="2:2">
      <c r="B241" s="136"/>
    </row>
    <row r="242" spans="2:2">
      <c r="B242" s="136"/>
    </row>
    <row r="243" spans="2:2">
      <c r="B243" s="136"/>
    </row>
    <row r="244" spans="2:2">
      <c r="B244" s="136"/>
    </row>
    <row r="245" spans="2:2">
      <c r="B245" s="136"/>
    </row>
    <row r="246" spans="2:2">
      <c r="B246" s="136"/>
    </row>
    <row r="247" spans="2:2">
      <c r="B247" s="136"/>
    </row>
    <row r="248" spans="2:2">
      <c r="B248" s="136"/>
    </row>
    <row r="249" spans="2:2">
      <c r="B249" s="136"/>
    </row>
    <row r="250" spans="2:2">
      <c r="B250" s="136"/>
    </row>
    <row r="251" spans="2:2">
      <c r="B251" s="136"/>
    </row>
    <row r="252" spans="2:2">
      <c r="B252" s="136"/>
    </row>
    <row r="253" spans="2:2">
      <c r="B253" s="136"/>
    </row>
    <row r="254" spans="2:2">
      <c r="B254" s="136"/>
    </row>
    <row r="255" spans="2:2">
      <c r="B255" s="136"/>
    </row>
    <row r="256" spans="2:2">
      <c r="B256" s="136"/>
    </row>
    <row r="257" spans="2:2">
      <c r="B257" s="136"/>
    </row>
    <row r="258" spans="2:2">
      <c r="B258" s="136"/>
    </row>
    <row r="259" spans="2:2">
      <c r="B259" s="136"/>
    </row>
    <row r="260" spans="2:2">
      <c r="B260" s="136"/>
    </row>
    <row r="261" spans="2:2">
      <c r="B261" s="136"/>
    </row>
    <row r="262" spans="2:2">
      <c r="B262" s="136"/>
    </row>
    <row r="263" spans="2:2">
      <c r="B263" s="136"/>
    </row>
    <row r="264" spans="2:2">
      <c r="B264" s="136"/>
    </row>
    <row r="265" spans="2:2">
      <c r="B265" s="136"/>
    </row>
    <row r="266" spans="2:2">
      <c r="B266" s="136"/>
    </row>
    <row r="267" spans="2:2">
      <c r="B267" s="136"/>
    </row>
    <row r="268" spans="2:2">
      <c r="B268" s="136"/>
    </row>
    <row r="269" spans="2:2">
      <c r="B269" s="136"/>
    </row>
    <row r="270" spans="2:2">
      <c r="B270" s="136"/>
    </row>
    <row r="271" spans="2:2">
      <c r="B271" s="136"/>
    </row>
    <row r="272" spans="2:2">
      <c r="B272" s="136"/>
    </row>
    <row r="273" spans="2:2">
      <c r="B273" s="136"/>
    </row>
    <row r="274" spans="2:2">
      <c r="B274" s="136"/>
    </row>
    <row r="275" spans="2:2">
      <c r="B275" s="136"/>
    </row>
    <row r="276" spans="2:2">
      <c r="B276" s="136"/>
    </row>
    <row r="277" spans="2:2">
      <c r="B277" s="136"/>
    </row>
    <row r="278" spans="2:2">
      <c r="B278" s="136"/>
    </row>
  </sheetData>
  <sortState ref="B78:H126">
    <sortCondition ref="B78"/>
  </sortState>
  <mergeCells count="30">
    <mergeCell ref="A24:B24"/>
    <mergeCell ref="B2:H2"/>
    <mergeCell ref="A6:B6"/>
    <mergeCell ref="A7:B7"/>
    <mergeCell ref="A8:B8"/>
    <mergeCell ref="A4:B4"/>
    <mergeCell ref="A156:B156"/>
    <mergeCell ref="A157:B157"/>
    <mergeCell ref="A76:B76"/>
    <mergeCell ref="A71:B71"/>
    <mergeCell ref="A72:B72"/>
    <mergeCell ref="A73:B73"/>
    <mergeCell ref="A74:B74"/>
    <mergeCell ref="A75:B75"/>
    <mergeCell ref="D163:E163"/>
    <mergeCell ref="G162:H162"/>
    <mergeCell ref="G164:H164"/>
    <mergeCell ref="A5:B5"/>
    <mergeCell ref="A19:B19"/>
    <mergeCell ref="A23:B23"/>
    <mergeCell ref="A29:B29"/>
    <mergeCell ref="A70:B70"/>
    <mergeCell ref="A77:B77"/>
    <mergeCell ref="A127:B127"/>
    <mergeCell ref="A129:B129"/>
    <mergeCell ref="A141:B141"/>
    <mergeCell ref="A152:B152"/>
    <mergeCell ref="A153:B153"/>
    <mergeCell ref="D162:E162"/>
    <mergeCell ref="A154:B154"/>
  </mergeCells>
  <pageMargins left="0.59055118110236227" right="0.59055118110236227" top="0.98425196850393704" bottom="0.59055118110236227" header="0.31496062992125984" footer="0.31496062992125984"/>
  <pageSetup paperSize="9" scale="73" fitToHeight="0" orientation="landscape" r:id="rId1"/>
  <rowBreaks count="1" manualBreakCount="1">
    <brk id="34" max="7"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183"/>
  <sheetViews>
    <sheetView topLeftCell="B1" zoomScale="50" zoomScaleNormal="50" zoomScaleSheetLayoutView="55" workbookViewId="0">
      <selection activeCell="J10" sqref="J10"/>
    </sheetView>
  </sheetViews>
  <sheetFormatPr defaultColWidth="9.109375" defaultRowHeight="18"/>
  <cols>
    <col min="1" max="1" width="80.109375" style="107" customWidth="1"/>
    <col min="2" max="2" width="12.6640625" style="238" customWidth="1"/>
    <col min="3" max="7" width="25.6640625" style="238" customWidth="1"/>
    <col min="8" max="8" width="21.109375" style="238" customWidth="1"/>
    <col min="9" max="9" width="9.5546875" style="107" customWidth="1"/>
    <col min="10" max="10" width="9.88671875" style="107" customWidth="1"/>
    <col min="11" max="16384" width="9.109375" style="107"/>
  </cols>
  <sheetData>
    <row r="1" spans="1:9" ht="20.399999999999999">
      <c r="H1" s="288" t="s">
        <v>358</v>
      </c>
    </row>
    <row r="2" spans="1:9" ht="39" customHeight="1">
      <c r="A2" s="521" t="s">
        <v>130</v>
      </c>
      <c r="B2" s="521"/>
      <c r="C2" s="521"/>
      <c r="D2" s="521"/>
      <c r="E2" s="521"/>
      <c r="F2" s="521"/>
      <c r="G2" s="521"/>
      <c r="H2" s="521"/>
    </row>
    <row r="3" spans="1:9" ht="30" customHeight="1">
      <c r="A3" s="585" t="s">
        <v>398</v>
      </c>
      <c r="B3" s="585"/>
      <c r="C3" s="585"/>
      <c r="D3" s="585"/>
      <c r="E3" s="585"/>
      <c r="F3" s="585"/>
      <c r="G3" s="585"/>
      <c r="H3" s="585"/>
    </row>
    <row r="4" spans="1:9" ht="58.5" customHeight="1">
      <c r="A4" s="583" t="s">
        <v>159</v>
      </c>
      <c r="B4" s="503" t="s">
        <v>18</v>
      </c>
      <c r="C4" s="503" t="s">
        <v>139</v>
      </c>
      <c r="D4" s="503"/>
      <c r="E4" s="504" t="s">
        <v>448</v>
      </c>
      <c r="F4" s="504"/>
      <c r="G4" s="504"/>
      <c r="H4" s="504"/>
    </row>
    <row r="5" spans="1:9" ht="68.25" customHeight="1">
      <c r="A5" s="584"/>
      <c r="B5" s="503"/>
      <c r="C5" s="252" t="s">
        <v>446</v>
      </c>
      <c r="D5" s="252" t="s">
        <v>447</v>
      </c>
      <c r="E5" s="252" t="s">
        <v>149</v>
      </c>
      <c r="F5" s="252" t="s">
        <v>145</v>
      </c>
      <c r="G5" s="281" t="s">
        <v>155</v>
      </c>
      <c r="H5" s="281" t="s">
        <v>156</v>
      </c>
    </row>
    <row r="6" spans="1:9" ht="33.75" customHeight="1">
      <c r="A6" s="255">
        <v>1</v>
      </c>
      <c r="B6" s="252">
        <v>2</v>
      </c>
      <c r="C6" s="255">
        <v>3</v>
      </c>
      <c r="D6" s="252">
        <v>4</v>
      </c>
      <c r="E6" s="255">
        <v>5</v>
      </c>
      <c r="F6" s="252">
        <v>6</v>
      </c>
      <c r="G6" s="255">
        <v>7</v>
      </c>
      <c r="H6" s="252">
        <v>8</v>
      </c>
    </row>
    <row r="7" spans="1:9" s="35" customFormat="1" ht="71.25" customHeight="1">
      <c r="A7" s="236" t="s">
        <v>69</v>
      </c>
      <c r="B7" s="76">
        <v>4000</v>
      </c>
      <c r="C7" s="430">
        <f>SUM(C8:C13)</f>
        <v>49583.999999999993</v>
      </c>
      <c r="D7" s="430">
        <f>SUM(D8:D13)</f>
        <v>35222.1</v>
      </c>
      <c r="E7" s="430">
        <f>SUM(E8:E13)</f>
        <v>22760.6</v>
      </c>
      <c r="F7" s="430">
        <f>SUM(F8:F13)</f>
        <v>35222.1</v>
      </c>
      <c r="G7" s="430">
        <f>F7-E7</f>
        <v>12461.5</v>
      </c>
      <c r="H7" s="262">
        <f>(F7/E7)*100</f>
        <v>154.75031413934605</v>
      </c>
    </row>
    <row r="8" spans="1:9" ht="55.2" customHeight="1">
      <c r="A8" s="249" t="s">
        <v>1</v>
      </c>
      <c r="B8" s="74" t="s">
        <v>133</v>
      </c>
      <c r="C8" s="431">
        <f>'Розшифровка до капвидатків'!C7</f>
        <v>0</v>
      </c>
      <c r="D8" s="431">
        <f>'Розшифровка до капвидатків'!E7</f>
        <v>112</v>
      </c>
      <c r="E8" s="431">
        <f>'Розшифровка до капвидатків'!D7</f>
        <v>0</v>
      </c>
      <c r="F8" s="431">
        <f>D8</f>
        <v>112</v>
      </c>
      <c r="G8" s="431">
        <f t="shared" ref="G8:G13" si="0">F8-E8</f>
        <v>112</v>
      </c>
      <c r="H8" s="56"/>
    </row>
    <row r="9" spans="1:9" ht="57.75" customHeight="1">
      <c r="A9" s="249" t="s">
        <v>2</v>
      </c>
      <c r="B9" s="74">
        <v>4020</v>
      </c>
      <c r="C9" s="431">
        <f>'Розшифровка до капвидатків'!C9</f>
        <v>15428.899999999998</v>
      </c>
      <c r="D9" s="431">
        <f>'Розшифровка до капвидатків'!E9</f>
        <v>19945.099999999999</v>
      </c>
      <c r="E9" s="431">
        <f>'Розшифровка до капвидатків'!D9</f>
        <v>3795.1</v>
      </c>
      <c r="F9" s="431">
        <f t="shared" ref="F9:F13" si="1">D9</f>
        <v>19945.099999999999</v>
      </c>
      <c r="G9" s="431">
        <f t="shared" si="0"/>
        <v>16149.999999999998</v>
      </c>
      <c r="H9" s="56">
        <f t="shared" ref="H9:H12" si="2">(F9/E9)*100</f>
        <v>525.54873389370505</v>
      </c>
    </row>
    <row r="10" spans="1:9" ht="70.5" customHeight="1">
      <c r="A10" s="249" t="s">
        <v>28</v>
      </c>
      <c r="B10" s="74">
        <v>4030</v>
      </c>
      <c r="C10" s="431"/>
      <c r="D10" s="431"/>
      <c r="E10" s="431"/>
      <c r="F10" s="431">
        <f t="shared" si="1"/>
        <v>0</v>
      </c>
      <c r="G10" s="431">
        <f t="shared" si="0"/>
        <v>0</v>
      </c>
      <c r="H10" s="56"/>
    </row>
    <row r="11" spans="1:9" ht="59.25" customHeight="1">
      <c r="A11" s="249" t="s">
        <v>3</v>
      </c>
      <c r="B11" s="74">
        <v>4040</v>
      </c>
      <c r="C11" s="431">
        <f>'Розшифровка до капвидатків'!C62</f>
        <v>4</v>
      </c>
      <c r="D11" s="431">
        <f>'Розшифровка до капвидатків'!E62</f>
        <v>16</v>
      </c>
      <c r="E11" s="431">
        <f>'Розшифровка до капвидатків'!D62</f>
        <v>0</v>
      </c>
      <c r="F11" s="431">
        <f t="shared" si="1"/>
        <v>16</v>
      </c>
      <c r="G11" s="431">
        <f t="shared" si="0"/>
        <v>16</v>
      </c>
      <c r="H11" s="56"/>
    </row>
    <row r="12" spans="1:9" ht="70.5" customHeight="1">
      <c r="A12" s="249" t="s">
        <v>60</v>
      </c>
      <c r="B12" s="74">
        <v>4050</v>
      </c>
      <c r="C12" s="431">
        <f>'Розшифровка до капвидатків'!C64</f>
        <v>24005.5</v>
      </c>
      <c r="D12" s="431">
        <f>'Розшифровка до капвидатків'!E64</f>
        <v>15149</v>
      </c>
      <c r="E12" s="431">
        <f>'Розшифровка до капвидатків'!D64</f>
        <v>14650.5</v>
      </c>
      <c r="F12" s="431">
        <f t="shared" si="1"/>
        <v>15149</v>
      </c>
      <c r="G12" s="431">
        <f t="shared" si="0"/>
        <v>498.5</v>
      </c>
      <c r="H12" s="56">
        <f t="shared" si="2"/>
        <v>103.40261424524759</v>
      </c>
    </row>
    <row r="13" spans="1:9" ht="59.25" customHeight="1">
      <c r="A13" s="249" t="s">
        <v>208</v>
      </c>
      <c r="B13" s="74">
        <v>4060</v>
      </c>
      <c r="C13" s="431">
        <f>'Розшифровка до капвидатків'!C72</f>
        <v>10145.6</v>
      </c>
      <c r="D13" s="431">
        <f>'Розшифровка до капвидатків'!E72</f>
        <v>0</v>
      </c>
      <c r="E13" s="431">
        <f>'Розшифровка до капвидатків'!D72</f>
        <v>4315</v>
      </c>
      <c r="F13" s="431">
        <f t="shared" si="1"/>
        <v>0</v>
      </c>
      <c r="G13" s="431">
        <f t="shared" si="0"/>
        <v>-4315</v>
      </c>
      <c r="H13" s="56"/>
    </row>
    <row r="14" spans="1:9" ht="21">
      <c r="A14" s="104"/>
      <c r="B14" s="104"/>
      <c r="C14" s="104"/>
      <c r="D14" s="104"/>
      <c r="E14" s="104"/>
      <c r="F14" s="104"/>
      <c r="G14" s="104"/>
      <c r="H14" s="104"/>
    </row>
    <row r="15" spans="1:9" ht="21">
      <c r="A15" s="104"/>
      <c r="B15" s="104"/>
      <c r="C15" s="104"/>
      <c r="D15" s="104"/>
      <c r="E15" s="104"/>
      <c r="F15" s="104"/>
      <c r="G15" s="104"/>
      <c r="H15" s="104"/>
    </row>
    <row r="16" spans="1:9" s="12" customFormat="1" ht="19.5" customHeight="1">
      <c r="A16" s="75"/>
      <c r="B16" s="72"/>
      <c r="C16" s="72"/>
      <c r="D16" s="72"/>
      <c r="E16" s="72"/>
      <c r="F16" s="72"/>
      <c r="G16" s="72"/>
      <c r="H16" s="72"/>
      <c r="I16" s="107"/>
    </row>
    <row r="17" spans="1:8" ht="40.950000000000003" customHeight="1">
      <c r="A17" s="52" t="s">
        <v>567</v>
      </c>
      <c r="B17" s="10"/>
      <c r="C17" s="568" t="s">
        <v>80</v>
      </c>
      <c r="D17" s="568"/>
      <c r="E17" s="247"/>
      <c r="F17" s="586" t="s">
        <v>568</v>
      </c>
      <c r="G17" s="586"/>
      <c r="H17" s="104"/>
    </row>
    <row r="18" spans="1:8" s="12" customFormat="1" ht="22.95" customHeight="1">
      <c r="A18" s="155" t="s">
        <v>374</v>
      </c>
      <c r="B18" s="107"/>
      <c r="C18" s="556" t="s">
        <v>178</v>
      </c>
      <c r="D18" s="556"/>
      <c r="E18" s="244"/>
      <c r="F18" s="157"/>
      <c r="G18" s="157"/>
    </row>
    <row r="19" spans="1:8">
      <c r="A19" s="136"/>
    </row>
    <row r="20" spans="1:8">
      <c r="A20" s="136"/>
    </row>
    <row r="21" spans="1:8">
      <c r="A21" s="136"/>
    </row>
    <row r="22" spans="1:8">
      <c r="A22" s="136"/>
    </row>
    <row r="23" spans="1:8">
      <c r="A23" s="136"/>
    </row>
    <row r="24" spans="1:8">
      <c r="A24" s="136"/>
    </row>
    <row r="25" spans="1:8">
      <c r="A25" s="136"/>
    </row>
    <row r="26" spans="1:8">
      <c r="A26" s="136"/>
    </row>
    <row r="27" spans="1:8">
      <c r="A27" s="136"/>
    </row>
    <row r="28" spans="1:8">
      <c r="A28" s="136"/>
    </row>
    <row r="29" spans="1:8">
      <c r="A29" s="136"/>
    </row>
    <row r="30" spans="1:8">
      <c r="A30" s="136"/>
    </row>
    <row r="31" spans="1:8">
      <c r="A31" s="136"/>
    </row>
    <row r="32" spans="1:8">
      <c r="A32" s="136"/>
    </row>
    <row r="33" spans="1:1">
      <c r="A33" s="136"/>
    </row>
    <row r="34" spans="1:1">
      <c r="A34" s="136"/>
    </row>
    <row r="35" spans="1:1">
      <c r="A35" s="136"/>
    </row>
    <row r="36" spans="1:1">
      <c r="A36" s="136"/>
    </row>
    <row r="37" spans="1:1">
      <c r="A37" s="136"/>
    </row>
    <row r="38" spans="1:1">
      <c r="A38" s="136"/>
    </row>
    <row r="39" spans="1:1">
      <c r="A39" s="136"/>
    </row>
    <row r="40" spans="1:1">
      <c r="A40" s="136"/>
    </row>
    <row r="41" spans="1:1">
      <c r="A41" s="136"/>
    </row>
    <row r="42" spans="1:1">
      <c r="A42" s="136"/>
    </row>
    <row r="43" spans="1:1">
      <c r="A43" s="136"/>
    </row>
    <row r="44" spans="1:1">
      <c r="A44" s="136"/>
    </row>
    <row r="45" spans="1:1">
      <c r="A45" s="136"/>
    </row>
    <row r="46" spans="1:1">
      <c r="A46" s="136"/>
    </row>
    <row r="47" spans="1:1">
      <c r="A47" s="136"/>
    </row>
    <row r="48" spans="1:1">
      <c r="A48" s="136"/>
    </row>
    <row r="49" spans="1:1">
      <c r="A49" s="136"/>
    </row>
    <row r="50" spans="1:1">
      <c r="A50" s="136"/>
    </row>
    <row r="51" spans="1:1">
      <c r="A51" s="136"/>
    </row>
    <row r="52" spans="1:1">
      <c r="A52" s="136"/>
    </row>
    <row r="53" spans="1:1">
      <c r="A53" s="136"/>
    </row>
    <row r="54" spans="1:1">
      <c r="A54" s="136"/>
    </row>
    <row r="55" spans="1:1">
      <c r="A55" s="136"/>
    </row>
    <row r="56" spans="1:1">
      <c r="A56" s="136"/>
    </row>
    <row r="57" spans="1:1">
      <c r="A57" s="136"/>
    </row>
    <row r="58" spans="1:1">
      <c r="A58" s="136"/>
    </row>
    <row r="59" spans="1:1">
      <c r="A59" s="136"/>
    </row>
    <row r="60" spans="1:1">
      <c r="A60" s="136"/>
    </row>
    <row r="61" spans="1:1">
      <c r="A61" s="136"/>
    </row>
    <row r="62" spans="1:1">
      <c r="A62" s="136"/>
    </row>
    <row r="63" spans="1:1">
      <c r="A63" s="136"/>
    </row>
    <row r="64" spans="1:1">
      <c r="A64" s="136"/>
    </row>
    <row r="65" spans="1:1">
      <c r="A65" s="136"/>
    </row>
    <row r="66" spans="1:1">
      <c r="A66" s="136"/>
    </row>
    <row r="67" spans="1:1">
      <c r="A67" s="136"/>
    </row>
    <row r="68" spans="1:1">
      <c r="A68" s="136"/>
    </row>
    <row r="69" spans="1:1">
      <c r="A69" s="136"/>
    </row>
    <row r="70" spans="1:1">
      <c r="A70" s="136"/>
    </row>
    <row r="71" spans="1:1">
      <c r="A71" s="136"/>
    </row>
    <row r="72" spans="1:1">
      <c r="A72" s="136"/>
    </row>
    <row r="73" spans="1:1">
      <c r="A73" s="136"/>
    </row>
    <row r="74" spans="1:1">
      <c r="A74" s="136"/>
    </row>
    <row r="75" spans="1:1">
      <c r="A75" s="136"/>
    </row>
    <row r="76" spans="1:1">
      <c r="A76" s="136"/>
    </row>
    <row r="77" spans="1:1">
      <c r="A77" s="136"/>
    </row>
    <row r="78" spans="1:1">
      <c r="A78" s="136"/>
    </row>
    <row r="79" spans="1:1">
      <c r="A79" s="136"/>
    </row>
    <row r="80" spans="1:1">
      <c r="A80" s="136"/>
    </row>
    <row r="81" spans="1:1">
      <c r="A81" s="136"/>
    </row>
    <row r="82" spans="1:1">
      <c r="A82" s="136"/>
    </row>
    <row r="83" spans="1:1">
      <c r="A83" s="136"/>
    </row>
    <row r="84" spans="1:1">
      <c r="A84" s="136"/>
    </row>
    <row r="85" spans="1:1">
      <c r="A85" s="136"/>
    </row>
    <row r="86" spans="1:1">
      <c r="A86" s="136"/>
    </row>
    <row r="87" spans="1:1">
      <c r="A87" s="136"/>
    </row>
    <row r="88" spans="1:1">
      <c r="A88" s="136"/>
    </row>
    <row r="89" spans="1:1">
      <c r="A89" s="136"/>
    </row>
    <row r="90" spans="1:1">
      <c r="A90" s="136"/>
    </row>
    <row r="91" spans="1:1">
      <c r="A91" s="136"/>
    </row>
    <row r="92" spans="1:1">
      <c r="A92" s="136"/>
    </row>
    <row r="93" spans="1:1">
      <c r="A93" s="136"/>
    </row>
    <row r="94" spans="1:1">
      <c r="A94" s="136"/>
    </row>
    <row r="95" spans="1:1">
      <c r="A95" s="136"/>
    </row>
    <row r="96" spans="1:1">
      <c r="A96" s="136"/>
    </row>
    <row r="97" spans="1:1">
      <c r="A97" s="136"/>
    </row>
    <row r="98" spans="1:1">
      <c r="A98" s="136"/>
    </row>
    <row r="99" spans="1:1">
      <c r="A99" s="136"/>
    </row>
    <row r="100" spans="1:1">
      <c r="A100" s="136"/>
    </row>
    <row r="101" spans="1:1">
      <c r="A101" s="136"/>
    </row>
    <row r="102" spans="1:1">
      <c r="A102" s="136"/>
    </row>
    <row r="103" spans="1:1">
      <c r="A103" s="136"/>
    </row>
    <row r="104" spans="1:1">
      <c r="A104" s="136"/>
    </row>
    <row r="105" spans="1:1">
      <c r="A105" s="136"/>
    </row>
    <row r="106" spans="1:1">
      <c r="A106" s="136"/>
    </row>
    <row r="107" spans="1:1">
      <c r="A107" s="136"/>
    </row>
    <row r="108" spans="1:1">
      <c r="A108" s="136"/>
    </row>
    <row r="109" spans="1:1">
      <c r="A109" s="136"/>
    </row>
    <row r="110" spans="1:1">
      <c r="A110" s="136"/>
    </row>
    <row r="111" spans="1:1">
      <c r="A111" s="136"/>
    </row>
    <row r="112" spans="1:1">
      <c r="A112" s="136"/>
    </row>
    <row r="113" spans="1:1">
      <c r="A113" s="136"/>
    </row>
    <row r="114" spans="1:1">
      <c r="A114" s="136"/>
    </row>
    <row r="115" spans="1:1">
      <c r="A115" s="136"/>
    </row>
    <row r="116" spans="1:1">
      <c r="A116" s="136"/>
    </row>
    <row r="117" spans="1:1">
      <c r="A117" s="136"/>
    </row>
    <row r="118" spans="1:1">
      <c r="A118" s="136"/>
    </row>
    <row r="119" spans="1:1">
      <c r="A119" s="136"/>
    </row>
    <row r="120" spans="1:1">
      <c r="A120" s="136"/>
    </row>
    <row r="121" spans="1:1">
      <c r="A121" s="136"/>
    </row>
    <row r="122" spans="1:1">
      <c r="A122" s="136"/>
    </row>
    <row r="123" spans="1:1">
      <c r="A123" s="136"/>
    </row>
    <row r="124" spans="1:1">
      <c r="A124" s="136"/>
    </row>
    <row r="125" spans="1:1">
      <c r="A125" s="136"/>
    </row>
    <row r="126" spans="1:1">
      <c r="A126" s="136"/>
    </row>
    <row r="127" spans="1:1">
      <c r="A127" s="136"/>
    </row>
    <row r="128" spans="1:1">
      <c r="A128" s="136"/>
    </row>
    <row r="129" spans="1:1">
      <c r="A129" s="136"/>
    </row>
    <row r="130" spans="1:1">
      <c r="A130" s="136"/>
    </row>
    <row r="131" spans="1:1">
      <c r="A131" s="136"/>
    </row>
    <row r="132" spans="1:1">
      <c r="A132" s="136"/>
    </row>
    <row r="133" spans="1:1">
      <c r="A133" s="136"/>
    </row>
    <row r="134" spans="1:1">
      <c r="A134" s="136"/>
    </row>
    <row r="135" spans="1:1">
      <c r="A135" s="136"/>
    </row>
    <row r="136" spans="1:1">
      <c r="A136" s="136"/>
    </row>
    <row r="137" spans="1:1">
      <c r="A137" s="136"/>
    </row>
    <row r="138" spans="1:1">
      <c r="A138" s="136"/>
    </row>
    <row r="139" spans="1:1">
      <c r="A139" s="136"/>
    </row>
    <row r="140" spans="1:1">
      <c r="A140" s="136"/>
    </row>
    <row r="141" spans="1:1">
      <c r="A141" s="136"/>
    </row>
    <row r="142" spans="1:1">
      <c r="A142" s="136"/>
    </row>
    <row r="143" spans="1:1">
      <c r="A143" s="136"/>
    </row>
    <row r="144" spans="1:1">
      <c r="A144" s="136"/>
    </row>
    <row r="145" spans="1:1">
      <c r="A145" s="136"/>
    </row>
    <row r="146" spans="1:1">
      <c r="A146" s="136"/>
    </row>
    <row r="147" spans="1:1">
      <c r="A147" s="136"/>
    </row>
    <row r="148" spans="1:1">
      <c r="A148" s="136"/>
    </row>
    <row r="149" spans="1:1">
      <c r="A149" s="136"/>
    </row>
    <row r="150" spans="1:1">
      <c r="A150" s="136"/>
    </row>
    <row r="151" spans="1:1">
      <c r="A151" s="136"/>
    </row>
    <row r="152" spans="1:1">
      <c r="A152" s="136"/>
    </row>
    <row r="153" spans="1:1">
      <c r="A153" s="136"/>
    </row>
    <row r="154" spans="1:1">
      <c r="A154" s="136"/>
    </row>
    <row r="155" spans="1:1">
      <c r="A155" s="136"/>
    </row>
    <row r="156" spans="1:1">
      <c r="A156" s="136"/>
    </row>
    <row r="157" spans="1:1">
      <c r="A157" s="136"/>
    </row>
    <row r="158" spans="1:1">
      <c r="A158" s="136"/>
    </row>
    <row r="159" spans="1:1">
      <c r="A159" s="136"/>
    </row>
    <row r="160" spans="1:1">
      <c r="A160" s="136"/>
    </row>
    <row r="161" spans="1:1">
      <c r="A161" s="136"/>
    </row>
    <row r="162" spans="1:1">
      <c r="A162" s="136"/>
    </row>
    <row r="163" spans="1:1">
      <c r="A163" s="136"/>
    </row>
    <row r="164" spans="1:1">
      <c r="A164" s="136"/>
    </row>
    <row r="165" spans="1:1">
      <c r="A165" s="136"/>
    </row>
    <row r="166" spans="1:1">
      <c r="A166" s="136"/>
    </row>
    <row r="167" spans="1:1">
      <c r="A167" s="136"/>
    </row>
    <row r="168" spans="1:1">
      <c r="A168" s="136"/>
    </row>
    <row r="169" spans="1:1">
      <c r="A169" s="136"/>
    </row>
    <row r="170" spans="1:1">
      <c r="A170" s="136"/>
    </row>
    <row r="171" spans="1:1">
      <c r="A171" s="136"/>
    </row>
    <row r="172" spans="1:1">
      <c r="A172" s="136"/>
    </row>
    <row r="173" spans="1:1">
      <c r="A173" s="136"/>
    </row>
    <row r="174" spans="1:1">
      <c r="A174" s="136"/>
    </row>
    <row r="175" spans="1:1">
      <c r="A175" s="136"/>
    </row>
    <row r="176" spans="1:1">
      <c r="A176" s="136"/>
    </row>
    <row r="177" spans="1:1">
      <c r="A177" s="136"/>
    </row>
    <row r="178" spans="1:1">
      <c r="A178" s="136"/>
    </row>
    <row r="179" spans="1:1">
      <c r="A179" s="136"/>
    </row>
    <row r="180" spans="1:1">
      <c r="A180" s="136"/>
    </row>
    <row r="181" spans="1:1">
      <c r="A181" s="136"/>
    </row>
    <row r="182" spans="1:1">
      <c r="A182" s="136"/>
    </row>
    <row r="183" spans="1:1">
      <c r="A183" s="136"/>
    </row>
  </sheetData>
  <mergeCells count="9">
    <mergeCell ref="A4:A5"/>
    <mergeCell ref="A2:H2"/>
    <mergeCell ref="B4:B5"/>
    <mergeCell ref="A3:H3"/>
    <mergeCell ref="C18:D18"/>
    <mergeCell ref="C4:D4"/>
    <mergeCell ref="E4:H4"/>
    <mergeCell ref="C17:D17"/>
    <mergeCell ref="F17:G17"/>
  </mergeCells>
  <phoneticPr fontId="0" type="noConversion"/>
  <pageMargins left="0.59055118110236227" right="0.59055118110236227" top="0.98425196850393704" bottom="0.59055118110236227" header="0.27559055118110237" footer="0.19685039370078741"/>
  <pageSetup paperSize="9" scale="56" firstPageNumber="9" fitToHeight="0" orientation="landscape" useFirstPageNumber="1" r:id="rId1"/>
  <headerFooter alignWithMargins="0"/>
  <ignoredErrors>
    <ignoredError sqref="B8" numberStoredAsText="1"/>
    <ignoredError sqref="H7 H9 H12" evalErro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15</vt:i4>
      </vt:variant>
      <vt:variant>
        <vt:lpstr>Именованные диапазоны</vt:lpstr>
      </vt:variant>
      <vt:variant>
        <vt:i4>20</vt:i4>
      </vt:variant>
    </vt:vector>
  </HeadingPairs>
  <TitlesOfParts>
    <vt:vector size="35" baseType="lpstr">
      <vt:lpstr>Пояснювальна записка</vt:lpstr>
      <vt:lpstr>Осн. фін. пок.</vt:lpstr>
      <vt:lpstr>I. Фін результат</vt:lpstr>
      <vt:lpstr>Розшифровка фінрезультати</vt:lpstr>
      <vt:lpstr>ІІ. Розр. з бюджетом</vt:lpstr>
      <vt:lpstr>Розшифровка з розр з бюджет</vt:lpstr>
      <vt:lpstr>ІІІ. Рух грош. коштів</vt:lpstr>
      <vt:lpstr>Розшифровка до Руху</vt:lpstr>
      <vt:lpstr>IV. Кап. інвестиції</vt:lpstr>
      <vt:lpstr>Розшифровка до капвидатків</vt:lpstr>
      <vt:lpstr> V. Коефіцієнти</vt:lpstr>
      <vt:lpstr>6.1. Інша інфо_1</vt:lpstr>
      <vt:lpstr>6.2. Інша інфо_2</vt:lpstr>
      <vt:lpstr>VII Статутн. капіт</vt:lpstr>
      <vt:lpstr>Розшифровка до Статутного</vt:lpstr>
      <vt:lpstr>' V. Коефіцієнти'!Заголовки_для_печати</vt:lpstr>
      <vt:lpstr>'I. Фін результат'!Заголовки_для_печати</vt:lpstr>
      <vt:lpstr>'ІІ. Розр. з бюджетом'!Заголовки_для_печати</vt:lpstr>
      <vt:lpstr>'ІІІ. Рух грош. коштів'!Заголовки_для_печати</vt:lpstr>
      <vt:lpstr>'Осн. фін. пок.'!Заголовки_для_печати</vt:lpstr>
      <vt:lpstr>' V. Коефіцієнти'!Область_печати</vt:lpstr>
      <vt:lpstr>'6.1. Інша інфо_1'!Область_печати</vt:lpstr>
      <vt:lpstr>'6.2. Інша інфо_2'!Область_печати</vt:lpstr>
      <vt:lpstr>'I. Фін результат'!Область_печати</vt:lpstr>
      <vt:lpstr>'IV. Кап. інвестиції'!Область_печати</vt:lpstr>
      <vt:lpstr>'VII Статутн. капіт'!Область_печати</vt:lpstr>
      <vt:lpstr>'ІІ. Розр. з бюджетом'!Область_печати</vt:lpstr>
      <vt:lpstr>'ІІІ. Рух грош. коштів'!Область_печати</vt:lpstr>
      <vt:lpstr>'Осн. фін. пок.'!Область_печати</vt:lpstr>
      <vt:lpstr>'Пояснювальна записка'!Область_печати</vt:lpstr>
      <vt:lpstr>'Розшифровка до капвидатків'!Область_печати</vt:lpstr>
      <vt:lpstr>'Розшифровка до Руху'!Область_печати</vt:lpstr>
      <vt:lpstr>'Розшифровка до Статутного'!Область_печати</vt:lpstr>
      <vt:lpstr>'Розшифровка з розр з бюджет'!Область_печати</vt:lpstr>
      <vt:lpstr>'Розшифровка фінрезультати'!Область_печати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Мельник Олена Володимирівна</dc:creator>
  <cp:lastModifiedBy>Драчук Ира</cp:lastModifiedBy>
  <cp:lastPrinted>2021-05-13T13:38:54Z</cp:lastPrinted>
  <dcterms:created xsi:type="dcterms:W3CDTF">2003-03-13T16:00:22Z</dcterms:created>
  <dcterms:modified xsi:type="dcterms:W3CDTF">2022-02-17T12:52:28Z</dcterms:modified>
</cp:coreProperties>
</file>